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reditel\Desktop\ROZPOČET 2023\"/>
    </mc:Choice>
  </mc:AlternateContent>
  <xr:revisionPtr revIDLastSave="0" documentId="8_{8EB629E3-BDAC-4258-8259-776CCF8F7AE7}" xr6:coauthVersionLast="47" xr6:coauthVersionMax="47" xr10:uidLastSave="{00000000-0000-0000-0000-000000000000}"/>
  <bookViews>
    <workbookView xWindow="-120" yWindow="-120" windowWidth="25440" windowHeight="15390" tabRatio="607" activeTab="2" xr2:uid="{00000000-000D-0000-FFFF-FFFF00000000}"/>
  </bookViews>
  <sheets>
    <sheet name="návrh" sheetId="4" r:id="rId1"/>
    <sheet name="rozpis položek" sheetId="5" r:id="rId2"/>
    <sheet name="2024 2025" sheetId="6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6" l="1"/>
  <c r="B12" i="6"/>
  <c r="B22" i="5"/>
  <c r="C16" i="6"/>
  <c r="B16" i="6"/>
  <c r="C17" i="6"/>
  <c r="B17" i="6"/>
  <c r="C15" i="6"/>
  <c r="B15" i="6"/>
  <c r="B21" i="5"/>
  <c r="B26" i="6" l="1"/>
  <c r="C47" i="6"/>
  <c r="B47" i="6"/>
  <c r="C31" i="6" l="1"/>
  <c r="B29" i="4"/>
  <c r="C47" i="4" l="1"/>
  <c r="C33" i="4"/>
  <c r="C32" i="4"/>
  <c r="C31" i="4"/>
  <c r="C26" i="6" l="1"/>
  <c r="B28" i="6" l="1"/>
  <c r="C28" i="6"/>
  <c r="H51" i="6" l="1"/>
  <c r="H50" i="6"/>
  <c r="G50" i="6"/>
  <c r="F50" i="6"/>
  <c r="D48" i="6"/>
  <c r="H46" i="6"/>
  <c r="D46" i="6"/>
  <c r="C46" i="6"/>
  <c r="B46" i="6"/>
  <c r="B45" i="6"/>
  <c r="B39" i="6"/>
  <c r="H37" i="6"/>
  <c r="H36" i="6"/>
  <c r="D37" i="6"/>
  <c r="H32" i="6"/>
  <c r="D36" i="6"/>
  <c r="H30" i="6"/>
  <c r="G30" i="6"/>
  <c r="F30" i="6"/>
  <c r="B30" i="6"/>
  <c r="D32" i="6"/>
  <c r="C45" i="6"/>
  <c r="D30" i="6"/>
  <c r="G23" i="6"/>
  <c r="F23" i="6"/>
  <c r="B23" i="6"/>
  <c r="H22" i="6"/>
  <c r="C21" i="6"/>
  <c r="C20" i="6"/>
  <c r="H19" i="6"/>
  <c r="D19" i="6"/>
  <c r="H18" i="6"/>
  <c r="G18" i="6"/>
  <c r="F18" i="6"/>
  <c r="D18" i="6"/>
  <c r="B18" i="6"/>
  <c r="D22" i="6"/>
  <c r="C14" i="6"/>
  <c r="G14" i="6"/>
  <c r="F14" i="6"/>
  <c r="B14" i="6"/>
  <c r="C39" i="6"/>
  <c r="H10" i="6"/>
  <c r="D10" i="6"/>
  <c r="G9" i="6"/>
  <c r="F9" i="6"/>
  <c r="B9" i="6"/>
  <c r="C34" i="4"/>
  <c r="C25" i="4"/>
  <c r="C26" i="4"/>
  <c r="C45" i="4" s="1"/>
  <c r="C27" i="4"/>
  <c r="C46" i="4" s="1"/>
  <c r="C24" i="4"/>
  <c r="C21" i="4"/>
  <c r="C20" i="4"/>
  <c r="C16" i="4"/>
  <c r="C17" i="4"/>
  <c r="C15" i="4"/>
  <c r="C13" i="4"/>
  <c r="C39" i="4" s="1"/>
  <c r="C12" i="4"/>
  <c r="B46" i="4"/>
  <c r="B45" i="4"/>
  <c r="B39" i="4"/>
  <c r="B9" i="4"/>
  <c r="B50" i="5"/>
  <c r="B49" i="5"/>
  <c r="B48" i="5"/>
  <c r="C28" i="4" s="1"/>
  <c r="H34" i="6" l="1"/>
  <c r="C29" i="4"/>
  <c r="H17" i="6"/>
  <c r="H29" i="6"/>
  <c r="F35" i="6"/>
  <c r="F52" i="6" s="1"/>
  <c r="B48" i="6" s="1"/>
  <c r="C30" i="6"/>
  <c r="D34" i="6" s="1"/>
  <c r="H9" i="6"/>
  <c r="D17" i="6"/>
  <c r="D51" i="6"/>
  <c r="B35" i="6"/>
  <c r="G35" i="6"/>
  <c r="C23" i="6"/>
  <c r="D29" i="6" s="1"/>
  <c r="C9" i="6"/>
  <c r="D50" i="6"/>
  <c r="H39" i="6" l="1"/>
  <c r="B49" i="6"/>
  <c r="B50" i="6" s="1"/>
  <c r="D9" i="6"/>
  <c r="G52" i="6"/>
  <c r="C48" i="6" s="1"/>
  <c r="B24" i="5" l="1"/>
  <c r="B23" i="5"/>
  <c r="B57" i="5"/>
  <c r="B43" i="5"/>
  <c r="B52" i="5" s="1"/>
  <c r="B29" i="5"/>
  <c r="C22" i="4" s="1"/>
  <c r="E24" i="5"/>
  <c r="C24" i="5"/>
  <c r="B15" i="5"/>
  <c r="E9" i="5"/>
  <c r="B9" i="5"/>
  <c r="H51" i="4"/>
  <c r="H50" i="4"/>
  <c r="G50" i="4"/>
  <c r="F50" i="4"/>
  <c r="D48" i="4"/>
  <c r="H46" i="4"/>
  <c r="D46" i="4"/>
  <c r="H37" i="4"/>
  <c r="D37" i="4"/>
  <c r="H36" i="4"/>
  <c r="D36" i="4"/>
  <c r="H32" i="4"/>
  <c r="D32" i="4"/>
  <c r="H30" i="4"/>
  <c r="G30" i="4"/>
  <c r="F30" i="4"/>
  <c r="D30" i="4"/>
  <c r="C30" i="4"/>
  <c r="B30" i="4"/>
  <c r="C23" i="4"/>
  <c r="G23" i="4"/>
  <c r="F23" i="4"/>
  <c r="B23" i="4"/>
  <c r="H22" i="4"/>
  <c r="D22" i="4"/>
  <c r="H19" i="4"/>
  <c r="D19" i="4"/>
  <c r="H18" i="4"/>
  <c r="G18" i="4"/>
  <c r="F18" i="4"/>
  <c r="D18" i="4"/>
  <c r="B18" i="4"/>
  <c r="G14" i="4"/>
  <c r="F14" i="4"/>
  <c r="C14" i="4"/>
  <c r="B14" i="4"/>
  <c r="H10" i="4"/>
  <c r="G9" i="4"/>
  <c r="F9" i="4"/>
  <c r="C19" i="4" l="1"/>
  <c r="C18" i="4" s="1"/>
  <c r="C18" i="6"/>
  <c r="C35" i="6" s="1"/>
  <c r="C9" i="5"/>
  <c r="C10" i="4"/>
  <c r="D10" i="4" s="1"/>
  <c r="C11" i="4"/>
  <c r="B19" i="5"/>
  <c r="B35" i="4"/>
  <c r="D34" i="4"/>
  <c r="H34" i="4"/>
  <c r="H17" i="4"/>
  <c r="D29" i="4"/>
  <c r="F35" i="4"/>
  <c r="F52" i="4" s="1"/>
  <c r="B48" i="4" s="1"/>
  <c r="D17" i="4"/>
  <c r="G35" i="4"/>
  <c r="G52" i="4" s="1"/>
  <c r="C48" i="4" s="1"/>
  <c r="H29" i="4"/>
  <c r="B42" i="5"/>
  <c r="H9" i="4"/>
  <c r="B58" i="5" l="1"/>
  <c r="C9" i="4"/>
  <c r="B49" i="4"/>
  <c r="B50" i="4" s="1"/>
  <c r="C49" i="6"/>
  <c r="C50" i="6" s="1"/>
  <c r="D39" i="6"/>
  <c r="H39" i="4"/>
  <c r="D51" i="4"/>
  <c r="D50" i="4"/>
  <c r="C35" i="4" l="1"/>
  <c r="D9" i="4"/>
  <c r="D39" i="4" l="1"/>
  <c r="C49" i="4"/>
  <c r="C50" i="4" s="1"/>
</calcChain>
</file>

<file path=xl/sharedStrings.xml><?xml version="1.0" encoding="utf-8"?>
<sst xmlns="http://schemas.openxmlformats.org/spreadsheetml/2006/main" count="184" uniqueCount="101">
  <si>
    <t>Základní škola a Mateřská škola Razová, příspěvková organizace</t>
  </si>
  <si>
    <t xml:space="preserve">            hlavní činnost</t>
  </si>
  <si>
    <t>Náklady :</t>
  </si>
  <si>
    <t>% plnění</t>
  </si>
  <si>
    <t>Kč</t>
  </si>
  <si>
    <t>Materiálové náklady</t>
  </si>
  <si>
    <t>Majetek do 3 tis.</t>
  </si>
  <si>
    <t xml:space="preserve">Potraviny </t>
  </si>
  <si>
    <t>Energie</t>
  </si>
  <si>
    <t>Elektrická energie</t>
  </si>
  <si>
    <t xml:space="preserve">Voda </t>
  </si>
  <si>
    <t>Teplo</t>
  </si>
  <si>
    <t>Služby</t>
  </si>
  <si>
    <t xml:space="preserve">Opravy a udržování </t>
  </si>
  <si>
    <t>Cestovné</t>
  </si>
  <si>
    <t>Reprezentace</t>
  </si>
  <si>
    <t>Ostatní služby</t>
  </si>
  <si>
    <t>Osobní náklady</t>
  </si>
  <si>
    <t xml:space="preserve">                           dohody</t>
  </si>
  <si>
    <t>Mzdové náklady – KÚ (vč.odvodů, ONIV)</t>
  </si>
  <si>
    <t>Zákonné soc. pojištění</t>
  </si>
  <si>
    <t>Ostatní náklady</t>
  </si>
  <si>
    <t>Ost.náklady z činnosti</t>
  </si>
  <si>
    <t>DDHM</t>
  </si>
  <si>
    <t>Náklady celkem</t>
  </si>
  <si>
    <t>Výnosy:</t>
  </si>
  <si>
    <t>Tržby stravné</t>
  </si>
  <si>
    <t xml:space="preserve">          školné </t>
  </si>
  <si>
    <t>Pronájem</t>
  </si>
  <si>
    <t>Ostatní výnosy – KÚ</t>
  </si>
  <si>
    <t>- použití zisku z HČ</t>
  </si>
  <si>
    <t>Výnosy celkem</t>
  </si>
  <si>
    <t xml:space="preserve">  zisk z HČ</t>
  </si>
  <si>
    <t xml:space="preserve">      hospodářská činnost</t>
  </si>
  <si>
    <t>Úroky</t>
  </si>
  <si>
    <t>Ostatní výnosy</t>
  </si>
  <si>
    <t xml:space="preserve">  plánovaný</t>
  </si>
  <si>
    <t>rok 2022</t>
  </si>
  <si>
    <t>MSK-NIV</t>
  </si>
  <si>
    <t xml:space="preserve">Materiál </t>
  </si>
  <si>
    <t>Pára</t>
  </si>
  <si>
    <t xml:space="preserve">Dotace zřizovatele </t>
  </si>
  <si>
    <t>příloha-rozpis položek:</t>
  </si>
  <si>
    <t>kancelářský, výtvarný</t>
  </si>
  <si>
    <t>úklidový, hygienický</t>
  </si>
  <si>
    <t>knihy, časopisy, CD, DVD</t>
  </si>
  <si>
    <r>
      <t xml:space="preserve">učební pomůcky </t>
    </r>
    <r>
      <rPr>
        <sz val="8"/>
        <rFont val="Arial"/>
        <family val="2"/>
        <charset val="238"/>
      </rPr>
      <t>(hračky, didakt.pomůcky,prac.materiál)</t>
    </r>
  </si>
  <si>
    <t xml:space="preserve">vybavení, hračky, pomůcky </t>
  </si>
  <si>
    <t>Potraviny</t>
  </si>
  <si>
    <t>Materiálové náklady celkem</t>
  </si>
  <si>
    <t>Voda</t>
  </si>
  <si>
    <t>Energie celkem</t>
  </si>
  <si>
    <t>Služby celkem</t>
  </si>
  <si>
    <t>Mzdové náklady</t>
  </si>
  <si>
    <t>Osobní náklady celkem</t>
  </si>
  <si>
    <t>Ostatní náklady celkem</t>
  </si>
  <si>
    <t>NÁKLADY CELKEM</t>
  </si>
  <si>
    <r>
      <t xml:space="preserve">všeobecný materiál </t>
    </r>
    <r>
      <rPr>
        <sz val="8"/>
        <rFont val="Arial"/>
        <family val="2"/>
        <charset val="238"/>
      </rPr>
      <t>(spotř.materiál, údržba, maj.do 500)</t>
    </r>
  </si>
  <si>
    <t>Uhlí</t>
  </si>
  <si>
    <t>kominické práce</t>
  </si>
  <si>
    <t xml:space="preserve">ostatní opravy </t>
  </si>
  <si>
    <t>poštovné, telefon,internet</t>
  </si>
  <si>
    <t>odvoz odpadu, srážková voda</t>
  </si>
  <si>
    <t>revize</t>
  </si>
  <si>
    <t>praní prádla</t>
  </si>
  <si>
    <t>sluby topiče</t>
  </si>
  <si>
    <t>bankovní služby, ostatní poplatky</t>
  </si>
  <si>
    <t>nájem kopírek</t>
  </si>
  <si>
    <t>služba GDPR</t>
  </si>
  <si>
    <t>ekonomické služby</t>
  </si>
  <si>
    <t>plavecký výcvik, lyžařský výcvik (provoz.náklady, doprava)</t>
  </si>
  <si>
    <t>údržba, upgrade sw, služby IT</t>
  </si>
  <si>
    <t>pracovní smlouvy</t>
  </si>
  <si>
    <t>dohody</t>
  </si>
  <si>
    <t>Šablony-NIV</t>
  </si>
  <si>
    <r>
      <t xml:space="preserve">DDHM </t>
    </r>
    <r>
      <rPr>
        <sz val="10"/>
        <rFont val="Arial"/>
        <family val="2"/>
        <charset val="238"/>
      </rPr>
      <t>(vybavení, pomůcky nad 3 tis.)</t>
    </r>
  </si>
  <si>
    <r>
      <t>Zákonné sociální pojištění</t>
    </r>
    <r>
      <rPr>
        <sz val="10"/>
        <rFont val="Arial"/>
        <family val="2"/>
        <charset val="238"/>
      </rPr>
      <t xml:space="preserve"> (zdravotní, sociální)</t>
    </r>
  </si>
  <si>
    <r>
      <t>Jiné soc.pojištění</t>
    </r>
    <r>
      <rPr>
        <sz val="10"/>
        <rFont val="Arial"/>
        <family val="2"/>
        <charset val="238"/>
      </rPr>
      <t xml:space="preserve"> (Kooperativa)</t>
    </r>
  </si>
  <si>
    <r>
      <t xml:space="preserve">Zákonné soc.náklady </t>
    </r>
    <r>
      <rPr>
        <sz val="10"/>
        <rFont val="Arial"/>
        <family val="2"/>
        <charset val="238"/>
      </rPr>
      <t>(FKSP)</t>
    </r>
  </si>
  <si>
    <r>
      <t xml:space="preserve">Zákonné soc. náklady </t>
    </r>
    <r>
      <rPr>
        <sz val="10"/>
        <rFont val="Arial"/>
        <family val="2"/>
        <charset val="238"/>
      </rPr>
      <t>(OOPP, lékařské prohlídky, vzdělávání)</t>
    </r>
  </si>
  <si>
    <t>Zařízení :  Základní škola a Mateřská škola Razová, příspěvková organizace</t>
  </si>
  <si>
    <t xml:space="preserve">Opravy a udržování  </t>
  </si>
  <si>
    <t>Mzdové náklady - pracovní smlouvy</t>
  </si>
  <si>
    <t xml:space="preserve">                           Šablony-neinv.výdaje</t>
  </si>
  <si>
    <t>Zákonné soc.nákl.-FKSP,Koop.,OOPP,lék.prohl.,vzdělávání</t>
  </si>
  <si>
    <t xml:space="preserve">                          Šablony</t>
  </si>
  <si>
    <t>rok 2023</t>
  </si>
  <si>
    <t>ostat.mimořádné služby (BOZP, právní služby, čištění koberců apod.)</t>
  </si>
  <si>
    <t>Použití fondů (k dokrytí výsl.hosp.v násl.roce)</t>
  </si>
  <si>
    <t>rok 2024</t>
  </si>
  <si>
    <t>R O Z P O Č E T    na rok 2023</t>
  </si>
  <si>
    <t>Odpisy dlouhodobého majetku z přísp.zřizovatele</t>
  </si>
  <si>
    <t xml:space="preserve">                                             transferový podíl</t>
  </si>
  <si>
    <t xml:space="preserve">Ostatní náklady               </t>
  </si>
  <si>
    <r>
      <t>Odpisy dlouhodobého majetku -</t>
    </r>
    <r>
      <rPr>
        <sz val="10"/>
        <rFont val="Arial"/>
        <family val="2"/>
        <charset val="238"/>
      </rPr>
      <t xml:space="preserve"> z příspěvku zřizovatele</t>
    </r>
  </si>
  <si>
    <r>
      <t>Odpisy dlouhodobého majetku -</t>
    </r>
    <r>
      <rPr>
        <sz val="10"/>
        <rFont val="Arial"/>
        <family val="2"/>
        <charset val="238"/>
      </rPr>
      <t xml:space="preserve"> transferový podíl</t>
    </r>
  </si>
  <si>
    <t>Transferový podíl</t>
  </si>
  <si>
    <t>STŘEDNĚDOBÝ  VÝHLED na rok 2024 a rok 2025</t>
  </si>
  <si>
    <t>rok 2025</t>
  </si>
  <si>
    <t>Zpracoval:  Mgr. Jiří Chmelík</t>
  </si>
  <si>
    <t>Datum:  26.10.2022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</si>
</sst>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10"/>
      <name val="Arial"/>
      <family val="2"/>
      <charset val="238"/>
    </font>
    <font>
      <b/>
      <u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6"/>
        <bgColor indexed="43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2">
    <xf numFmtId="0" fontId="0" fillId="0" borderId="0" xfId="0"/>
    <xf numFmtId="3" fontId="0" fillId="0" borderId="0" xfId="0" applyNumberFormat="1"/>
    <xf numFmtId="0" fontId="1" fillId="0" borderId="0" xfId="0" applyFont="1"/>
    <xf numFmtId="0" fontId="2" fillId="0" borderId="0" xfId="0" applyFont="1"/>
    <xf numFmtId="3" fontId="3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NumberFormat="1" applyFont="1"/>
    <xf numFmtId="0" fontId="4" fillId="0" borderId="1" xfId="0" applyFont="1" applyBorder="1"/>
    <xf numFmtId="0" fontId="1" fillId="0" borderId="0" xfId="0" applyFont="1" applyAlignment="1">
      <alignment horizontal="center"/>
    </xf>
    <xf numFmtId="3" fontId="4" fillId="0" borderId="2" xfId="0" applyNumberFormat="1" applyFont="1" applyBorder="1"/>
    <xf numFmtId="3" fontId="6" fillId="0" borderId="2" xfId="0" applyNumberFormat="1" applyFont="1" applyBorder="1"/>
    <xf numFmtId="2" fontId="1" fillId="0" borderId="1" xfId="0" applyNumberFormat="1" applyFont="1" applyBorder="1"/>
    <xf numFmtId="3" fontId="1" fillId="0" borderId="3" xfId="0" applyNumberFormat="1" applyFont="1" applyBorder="1"/>
    <xf numFmtId="2" fontId="1" fillId="0" borderId="4" xfId="0" applyNumberFormat="1" applyFont="1" applyBorder="1"/>
    <xf numFmtId="0" fontId="6" fillId="0" borderId="0" xfId="0" applyFont="1"/>
    <xf numFmtId="3" fontId="1" fillId="0" borderId="1" xfId="0" applyNumberFormat="1" applyFont="1" applyBorder="1"/>
    <xf numFmtId="3" fontId="1" fillId="0" borderId="6" xfId="0" applyNumberFormat="1" applyFont="1" applyBorder="1"/>
    <xf numFmtId="2" fontId="1" fillId="0" borderId="6" xfId="0" applyNumberFormat="1" applyFont="1" applyBorder="1"/>
    <xf numFmtId="2" fontId="1" fillId="0" borderId="0" xfId="0" applyNumberFormat="1" applyFont="1"/>
    <xf numFmtId="3" fontId="1" fillId="0" borderId="0" xfId="0" applyNumberFormat="1" applyFont="1"/>
    <xf numFmtId="2" fontId="1" fillId="0" borderId="10" xfId="0" applyNumberFormat="1" applyFont="1" applyBorder="1"/>
    <xf numFmtId="2" fontId="1" fillId="0" borderId="11" xfId="0" applyNumberFormat="1" applyFont="1" applyBorder="1"/>
    <xf numFmtId="0" fontId="1" fillId="0" borderId="6" xfId="0" applyFont="1" applyBorder="1"/>
    <xf numFmtId="0" fontId="1" fillId="0" borderId="4" xfId="0" applyFont="1" applyBorder="1"/>
    <xf numFmtId="3" fontId="4" fillId="2" borderId="9" xfId="0" applyNumberFormat="1" applyFont="1" applyFill="1" applyBorder="1"/>
    <xf numFmtId="0" fontId="0" fillId="0" borderId="0" xfId="0" applyFont="1"/>
    <xf numFmtId="3" fontId="1" fillId="0" borderId="12" xfId="0" applyNumberFormat="1" applyFont="1" applyBorder="1"/>
    <xf numFmtId="2" fontId="1" fillId="0" borderId="14" xfId="0" applyNumberFormat="1" applyFont="1" applyBorder="1"/>
    <xf numFmtId="2" fontId="4" fillId="0" borderId="15" xfId="0" applyNumberFormat="1" applyFont="1" applyBorder="1"/>
    <xf numFmtId="2" fontId="1" fillId="0" borderId="15" xfId="0" applyNumberFormat="1" applyFont="1" applyBorder="1"/>
    <xf numFmtId="3" fontId="0" fillId="0" borderId="1" xfId="0" applyNumberFormat="1" applyFont="1" applyBorder="1"/>
    <xf numFmtId="3" fontId="0" fillId="0" borderId="0" xfId="0" applyNumberFormat="1" applyFont="1"/>
    <xf numFmtId="3" fontId="0" fillId="0" borderId="3" xfId="0" applyNumberFormat="1" applyFont="1" applyBorder="1"/>
    <xf numFmtId="3" fontId="0" fillId="0" borderId="12" xfId="0" applyNumberFormat="1" applyFont="1" applyBorder="1"/>
    <xf numFmtId="3" fontId="0" fillId="0" borderId="6" xfId="0" applyNumberFormat="1" applyFont="1" applyBorder="1"/>
    <xf numFmtId="3" fontId="0" fillId="0" borderId="4" xfId="0" applyNumberFormat="1" applyFont="1" applyBorder="1"/>
    <xf numFmtId="3" fontId="6" fillId="2" borderId="9" xfId="0" applyNumberFormat="1" applyFont="1" applyFill="1" applyBorder="1"/>
    <xf numFmtId="0" fontId="5" fillId="0" borderId="0" xfId="0" applyFont="1"/>
    <xf numFmtId="2" fontId="1" fillId="0" borderId="7" xfId="0" applyNumberFormat="1" applyFont="1" applyBorder="1"/>
    <xf numFmtId="0" fontId="1" fillId="0" borderId="0" xfId="0" applyFont="1" applyBorder="1"/>
    <xf numFmtId="2" fontId="1" fillId="0" borderId="13" xfId="0" applyNumberFormat="1" applyFont="1" applyBorder="1"/>
    <xf numFmtId="0" fontId="1" fillId="0" borderId="13" xfId="0" applyFont="1" applyBorder="1"/>
    <xf numFmtId="0" fontId="3" fillId="0" borderId="0" xfId="0" applyFont="1"/>
    <xf numFmtId="0" fontId="6" fillId="4" borderId="0" xfId="0" applyFont="1" applyFill="1"/>
    <xf numFmtId="3" fontId="0" fillId="4" borderId="0" xfId="0" applyNumberFormat="1" applyFill="1"/>
    <xf numFmtId="0" fontId="4" fillId="0" borderId="16" xfId="0" applyFont="1" applyBorder="1" applyAlignment="1">
      <alignment horizontal="center"/>
    </xf>
    <xf numFmtId="3" fontId="6" fillId="3" borderId="17" xfId="0" applyNumberFormat="1" applyFont="1" applyFill="1" applyBorder="1" applyAlignment="1">
      <alignment horizontal="center"/>
    </xf>
    <xf numFmtId="0" fontId="4" fillId="0" borderId="15" xfId="0" applyFont="1" applyBorder="1"/>
    <xf numFmtId="0" fontId="6" fillId="0" borderId="18" xfId="0" applyFont="1" applyBorder="1"/>
    <xf numFmtId="3" fontId="4" fillId="0" borderId="19" xfId="0" applyNumberFormat="1" applyFont="1" applyBorder="1"/>
    <xf numFmtId="3" fontId="6" fillId="0" borderId="20" xfId="0" applyNumberFormat="1" applyFont="1" applyBorder="1"/>
    <xf numFmtId="3" fontId="4" fillId="0" borderId="18" xfId="0" applyNumberFormat="1" applyFont="1" applyBorder="1"/>
    <xf numFmtId="0" fontId="0" fillId="0" borderId="21" xfId="0" applyBorder="1"/>
    <xf numFmtId="3" fontId="0" fillId="0" borderId="22" xfId="0" applyNumberFormat="1" applyBorder="1"/>
    <xf numFmtId="3" fontId="1" fillId="0" borderId="21" xfId="0" applyNumberFormat="1" applyFont="1" applyBorder="1"/>
    <xf numFmtId="0" fontId="6" fillId="0" borderId="23" xfId="0" applyFont="1" applyBorder="1"/>
    <xf numFmtId="3" fontId="6" fillId="0" borderId="24" xfId="0" applyNumberFormat="1" applyFont="1" applyBorder="1"/>
    <xf numFmtId="3" fontId="4" fillId="0" borderId="23" xfId="0" applyNumberFormat="1" applyFont="1" applyBorder="1"/>
    <xf numFmtId="3" fontId="6" fillId="0" borderId="25" xfId="0" applyNumberFormat="1" applyFont="1" applyBorder="1"/>
    <xf numFmtId="0" fontId="0" fillId="0" borderId="26" xfId="0" applyBorder="1"/>
    <xf numFmtId="3" fontId="0" fillId="0" borderId="27" xfId="0" applyNumberFormat="1" applyBorder="1"/>
    <xf numFmtId="3" fontId="1" fillId="0" borderId="26" xfId="0" applyNumberFormat="1" applyFont="1" applyBorder="1"/>
    <xf numFmtId="0" fontId="6" fillId="0" borderId="28" xfId="0" applyFont="1" applyBorder="1"/>
    <xf numFmtId="3" fontId="4" fillId="0" borderId="28" xfId="0" applyNumberFormat="1" applyFont="1" applyBorder="1"/>
    <xf numFmtId="3" fontId="1" fillId="0" borderId="29" xfId="0" applyNumberFormat="1" applyFont="1" applyBorder="1"/>
    <xf numFmtId="0" fontId="1" fillId="0" borderId="26" xfId="0" applyFont="1" applyBorder="1"/>
    <xf numFmtId="3" fontId="0" fillId="0" borderId="30" xfId="0" applyNumberFormat="1" applyBorder="1"/>
    <xf numFmtId="0" fontId="0" fillId="0" borderId="29" xfId="0" applyBorder="1"/>
    <xf numFmtId="3" fontId="0" fillId="0" borderId="31" xfId="0" applyNumberFormat="1" applyBorder="1"/>
    <xf numFmtId="0" fontId="1" fillId="0" borderId="21" xfId="0" applyFont="1" applyBorder="1"/>
    <xf numFmtId="3" fontId="1" fillId="0" borderId="32" xfId="0" applyNumberFormat="1" applyFont="1" applyBorder="1"/>
    <xf numFmtId="3" fontId="0" fillId="0" borderId="33" xfId="0" applyNumberFormat="1" applyBorder="1"/>
    <xf numFmtId="0" fontId="7" fillId="3" borderId="34" xfId="0" applyFont="1" applyFill="1" applyBorder="1"/>
    <xf numFmtId="4" fontId="8" fillId="0" borderId="35" xfId="0" applyNumberFormat="1" applyFont="1" applyBorder="1"/>
    <xf numFmtId="4" fontId="7" fillId="0" borderId="36" xfId="0" applyNumberFormat="1" applyFont="1" applyBorder="1"/>
    <xf numFmtId="3" fontId="4" fillId="0" borderId="37" xfId="0" applyNumberFormat="1" applyFont="1" applyBorder="1"/>
    <xf numFmtId="3" fontId="6" fillId="0" borderId="38" xfId="0" applyNumberFormat="1" applyFont="1" applyBorder="1"/>
    <xf numFmtId="0" fontId="4" fillId="0" borderId="34" xfId="0" applyFont="1" applyBorder="1" applyAlignment="1">
      <alignment horizontal="center"/>
    </xf>
    <xf numFmtId="3" fontId="6" fillId="3" borderId="39" xfId="0" applyNumberFormat="1" applyFont="1" applyFill="1" applyBorder="1" applyAlignment="1">
      <alignment horizontal="center"/>
    </xf>
    <xf numFmtId="0" fontId="0" fillId="0" borderId="40" xfId="0" applyBorder="1"/>
    <xf numFmtId="3" fontId="1" fillId="0" borderId="41" xfId="0" applyNumberFormat="1" applyFont="1" applyBorder="1"/>
    <xf numFmtId="3" fontId="0" fillId="0" borderId="42" xfId="0" applyNumberFormat="1" applyBorder="1"/>
    <xf numFmtId="3" fontId="1" fillId="0" borderId="40" xfId="0" applyNumberFormat="1" applyFont="1" applyBorder="1"/>
    <xf numFmtId="0" fontId="0" fillId="0" borderId="43" xfId="0" applyBorder="1"/>
    <xf numFmtId="3" fontId="0" fillId="0" borderId="44" xfId="0" applyNumberFormat="1" applyBorder="1"/>
    <xf numFmtId="3" fontId="1" fillId="0" borderId="43" xfId="0" applyNumberFormat="1" applyFont="1" applyBorder="1"/>
    <xf numFmtId="4" fontId="0" fillId="0" borderId="44" xfId="0" applyNumberFormat="1" applyBorder="1"/>
    <xf numFmtId="0" fontId="1" fillId="0" borderId="43" xfId="0" applyFont="1" applyBorder="1"/>
    <xf numFmtId="0" fontId="0" fillId="0" borderId="45" xfId="0" applyBorder="1"/>
    <xf numFmtId="3" fontId="1" fillId="0" borderId="4" xfId="0" applyNumberFormat="1" applyFont="1" applyBorder="1"/>
    <xf numFmtId="3" fontId="0" fillId="0" borderId="46" xfId="0" applyNumberFormat="1" applyBorder="1"/>
    <xf numFmtId="0" fontId="9" fillId="0" borderId="0" xfId="0" applyFont="1"/>
    <xf numFmtId="2" fontId="9" fillId="0" borderId="13" xfId="0" applyNumberFormat="1" applyFont="1" applyBorder="1"/>
    <xf numFmtId="0" fontId="9" fillId="0" borderId="49" xfId="0" applyFont="1" applyBorder="1"/>
    <xf numFmtId="3" fontId="9" fillId="0" borderId="50" xfId="0" applyNumberFormat="1" applyFont="1" applyBorder="1"/>
    <xf numFmtId="0" fontId="7" fillId="3" borderId="37" xfId="0" applyFont="1" applyFill="1" applyBorder="1"/>
    <xf numFmtId="4" fontId="8" fillId="0" borderId="5" xfId="0" applyNumberFormat="1" applyFont="1" applyBorder="1"/>
    <xf numFmtId="4" fontId="7" fillId="0" borderId="38" xfId="0" applyNumberFormat="1" applyFont="1" applyBorder="1"/>
    <xf numFmtId="2" fontId="9" fillId="0" borderId="1" xfId="0" applyNumberFormat="1" applyFont="1" applyBorder="1"/>
    <xf numFmtId="3" fontId="7" fillId="0" borderId="51" xfId="0" applyNumberFormat="1" applyFont="1" applyBorder="1"/>
    <xf numFmtId="3" fontId="7" fillId="0" borderId="48" xfId="0" applyNumberFormat="1" applyFont="1" applyBorder="1"/>
    <xf numFmtId="2" fontId="9" fillId="0" borderId="15" xfId="0" applyNumberFormat="1" applyFont="1" applyBorder="1"/>
    <xf numFmtId="0" fontId="5" fillId="5" borderId="0" xfId="0" applyFont="1" applyFill="1"/>
    <xf numFmtId="4" fontId="4" fillId="2" borderId="0" xfId="0" applyNumberFormat="1" applyFont="1" applyFill="1"/>
    <xf numFmtId="4" fontId="6" fillId="5" borderId="0" xfId="0" applyNumberFormat="1" applyFont="1" applyFill="1"/>
    <xf numFmtId="164" fontId="6" fillId="6" borderId="8" xfId="0" applyNumberFormat="1" applyFont="1" applyFill="1" applyBorder="1"/>
    <xf numFmtId="3" fontId="6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6" fillId="0" borderId="16" xfId="0" applyFont="1" applyBorder="1"/>
    <xf numFmtId="3" fontId="6" fillId="0" borderId="17" xfId="0" applyNumberFormat="1" applyFont="1" applyBorder="1"/>
    <xf numFmtId="0" fontId="0" fillId="0" borderId="52" xfId="0" applyBorder="1"/>
    <xf numFmtId="0" fontId="0" fillId="0" borderId="53" xfId="0" applyBorder="1"/>
    <xf numFmtId="3" fontId="0" fillId="0" borderId="54" xfId="0" applyNumberFormat="1" applyBorder="1"/>
    <xf numFmtId="3" fontId="6" fillId="0" borderId="36" xfId="0" applyNumberFormat="1" applyFont="1" applyBorder="1"/>
    <xf numFmtId="0" fontId="6" fillId="7" borderId="57" xfId="0" applyFont="1" applyFill="1" applyBorder="1"/>
    <xf numFmtId="3" fontId="6" fillId="7" borderId="58" xfId="0" applyNumberFormat="1" applyFont="1" applyFill="1" applyBorder="1"/>
    <xf numFmtId="0" fontId="0" fillId="8" borderId="59" xfId="0" applyFill="1" applyBorder="1"/>
    <xf numFmtId="3" fontId="0" fillId="8" borderId="54" xfId="0" applyNumberFormat="1" applyFill="1" applyBorder="1"/>
    <xf numFmtId="0" fontId="0" fillId="8" borderId="53" xfId="0" applyFill="1" applyBorder="1"/>
    <xf numFmtId="3" fontId="0" fillId="8" borderId="60" xfId="0" applyNumberFormat="1" applyFill="1" applyBorder="1"/>
    <xf numFmtId="0" fontId="6" fillId="7" borderId="59" xfId="0" applyFont="1" applyFill="1" applyBorder="1"/>
    <xf numFmtId="3" fontId="6" fillId="7" borderId="61" xfId="0" applyNumberFormat="1" applyFont="1" applyFill="1" applyBorder="1"/>
    <xf numFmtId="0" fontId="6" fillId="0" borderId="45" xfId="0" applyFont="1" applyBorder="1"/>
    <xf numFmtId="3" fontId="6" fillId="0" borderId="46" xfId="0" applyNumberFormat="1" applyFont="1" applyBorder="1"/>
    <xf numFmtId="0" fontId="0" fillId="0" borderId="62" xfId="0" applyBorder="1"/>
    <xf numFmtId="3" fontId="0" fillId="0" borderId="63" xfId="0" applyNumberFormat="1" applyBorder="1"/>
    <xf numFmtId="3" fontId="0" fillId="0" borderId="64" xfId="0" applyNumberFormat="1" applyBorder="1"/>
    <xf numFmtId="3" fontId="0" fillId="0" borderId="65" xfId="0" applyNumberFormat="1" applyBorder="1"/>
    <xf numFmtId="3" fontId="6" fillId="7" borderId="36" xfId="0" applyNumberFormat="1" applyFont="1" applyFill="1" applyBorder="1"/>
    <xf numFmtId="0" fontId="6" fillId="8" borderId="34" xfId="0" applyFont="1" applyFill="1" applyBorder="1"/>
    <xf numFmtId="3" fontId="6" fillId="8" borderId="36" xfId="0" applyNumberFormat="1" applyFont="1" applyFill="1" applyBorder="1"/>
    <xf numFmtId="3" fontId="0" fillId="8" borderId="61" xfId="0" applyNumberFormat="1" applyFill="1" applyBorder="1"/>
    <xf numFmtId="0" fontId="0" fillId="8" borderId="49" xfId="0" applyFill="1" applyBorder="1"/>
    <xf numFmtId="3" fontId="0" fillId="8" borderId="66" xfId="0" applyNumberFormat="1" applyFill="1" applyBorder="1"/>
    <xf numFmtId="0" fontId="6" fillId="8" borderId="67" xfId="0" applyFont="1" applyFill="1" applyBorder="1"/>
    <xf numFmtId="3" fontId="6" fillId="8" borderId="68" xfId="0" applyNumberFormat="1" applyFont="1" applyFill="1" applyBorder="1"/>
    <xf numFmtId="3" fontId="1" fillId="0" borderId="15" xfId="0" applyNumberFormat="1" applyFont="1" applyBorder="1"/>
    <xf numFmtId="0" fontId="6" fillId="7" borderId="69" xfId="0" applyFont="1" applyFill="1" applyBorder="1"/>
    <xf numFmtId="4" fontId="6" fillId="7" borderId="65" xfId="0" applyNumberFormat="1" applyFont="1" applyFill="1" applyBorder="1"/>
    <xf numFmtId="0" fontId="6" fillId="0" borderId="34" xfId="0" applyFont="1" applyBorder="1"/>
    <xf numFmtId="4" fontId="6" fillId="0" borderId="39" xfId="0" applyNumberFormat="1" applyFont="1" applyBorder="1"/>
    <xf numFmtId="0" fontId="6" fillId="0" borderId="70" xfId="0" applyFont="1" applyBorder="1"/>
    <xf numFmtId="3" fontId="6" fillId="0" borderId="39" xfId="0" applyNumberFormat="1" applyFont="1" applyBorder="1"/>
    <xf numFmtId="2" fontId="9" fillId="0" borderId="71" xfId="0" applyNumberFormat="1" applyFont="1" applyBorder="1"/>
    <xf numFmtId="4" fontId="0" fillId="0" borderId="0" xfId="0" applyNumberFormat="1" applyBorder="1"/>
    <xf numFmtId="3" fontId="1" fillId="0" borderId="72" xfId="0" applyNumberFormat="1" applyFont="1" applyBorder="1"/>
    <xf numFmtId="3" fontId="4" fillId="0" borderId="4" xfId="0" applyNumberFormat="1" applyFont="1" applyBorder="1"/>
    <xf numFmtId="0" fontId="0" fillId="0" borderId="55" xfId="0" applyBorder="1"/>
    <xf numFmtId="3" fontId="1" fillId="0" borderId="73" xfId="0" applyNumberFormat="1" applyFont="1" applyBorder="1"/>
    <xf numFmtId="3" fontId="0" fillId="0" borderId="56" xfId="0" applyNumberFormat="1" applyBorder="1"/>
    <xf numFmtId="0" fontId="6" fillId="0" borderId="32" xfId="0" applyFont="1" applyBorder="1"/>
    <xf numFmtId="4" fontId="4" fillId="0" borderId="47" xfId="0" applyNumberFormat="1" applyFont="1" applyBorder="1"/>
    <xf numFmtId="4" fontId="6" fillId="0" borderId="33" xfId="0" applyNumberFormat="1" applyFont="1" applyBorder="1"/>
    <xf numFmtId="3" fontId="0" fillId="0" borderId="41" xfId="0" applyNumberFormat="1" applyFont="1" applyBorder="1"/>
    <xf numFmtId="3" fontId="0" fillId="0" borderId="42" xfId="0" applyNumberFormat="1" applyFont="1" applyBorder="1"/>
    <xf numFmtId="2" fontId="0" fillId="0" borderId="10" xfId="0" applyNumberFormat="1" applyFont="1" applyBorder="1"/>
    <xf numFmtId="3" fontId="0" fillId="0" borderId="40" xfId="0" applyNumberFormat="1" applyFont="1" applyBorder="1"/>
    <xf numFmtId="3" fontId="0" fillId="0" borderId="44" xfId="0" applyNumberFormat="1" applyFont="1" applyBorder="1"/>
    <xf numFmtId="3" fontId="0" fillId="0" borderId="43" xfId="0" applyNumberFormat="1" applyFont="1" applyBorder="1"/>
    <xf numFmtId="2" fontId="0" fillId="0" borderId="0" xfId="0" applyNumberFormat="1" applyFont="1"/>
    <xf numFmtId="2" fontId="6" fillId="0" borderId="15" xfId="0" applyNumberFormat="1" applyFont="1" applyBorder="1"/>
    <xf numFmtId="4" fontId="0" fillId="0" borderId="44" xfId="0" applyNumberFormat="1" applyFont="1" applyBorder="1"/>
    <xf numFmtId="2" fontId="0" fillId="0" borderId="15" xfId="0" applyNumberFormat="1" applyFont="1" applyBorder="1"/>
    <xf numFmtId="0" fontId="0" fillId="0" borderId="43" xfId="0" applyFont="1" applyBorder="1"/>
    <xf numFmtId="2" fontId="0" fillId="0" borderId="7" xfId="0" applyNumberFormat="1" applyFont="1" applyBorder="1"/>
    <xf numFmtId="4" fontId="7" fillId="0" borderId="5" xfId="0" applyNumberFormat="1" applyFont="1" applyBorder="1"/>
    <xf numFmtId="3" fontId="6" fillId="0" borderId="19" xfId="0" applyNumberFormat="1" applyFont="1" applyBorder="1"/>
    <xf numFmtId="3" fontId="6" fillId="0" borderId="4" xfId="0" applyNumberFormat="1" applyFont="1" applyBorder="1"/>
    <xf numFmtId="3" fontId="0" fillId="0" borderId="73" xfId="0" applyNumberFormat="1" applyFont="1" applyBorder="1"/>
    <xf numFmtId="3" fontId="0" fillId="0" borderId="72" xfId="0" applyNumberFormat="1" applyFont="1" applyBorder="1"/>
    <xf numFmtId="4" fontId="6" fillId="0" borderId="47" xfId="0" applyNumberFormat="1" applyFont="1" applyBorder="1"/>
    <xf numFmtId="4" fontId="6" fillId="0" borderId="35" xfId="0" applyNumberFormat="1" applyFont="1" applyBorder="1"/>
    <xf numFmtId="3" fontId="6" fillId="0" borderId="18" xfId="0" applyNumberFormat="1" applyFont="1" applyBorder="1"/>
    <xf numFmtId="3" fontId="0" fillId="0" borderId="21" xfId="0" applyNumberFormat="1" applyFont="1" applyBorder="1"/>
    <xf numFmtId="3" fontId="6" fillId="0" borderId="23" xfId="0" applyNumberFormat="1" applyFont="1" applyBorder="1"/>
    <xf numFmtId="3" fontId="0" fillId="0" borderId="26" xfId="0" applyNumberFormat="1" applyFont="1" applyBorder="1"/>
    <xf numFmtId="3" fontId="6" fillId="0" borderId="28" xfId="0" applyNumberFormat="1" applyFont="1" applyBorder="1"/>
    <xf numFmtId="3" fontId="0" fillId="0" borderId="29" xfId="0" applyNumberFormat="1" applyFont="1" applyBorder="1"/>
    <xf numFmtId="0" fontId="0" fillId="0" borderId="26" xfId="0" applyFont="1" applyBorder="1"/>
    <xf numFmtId="0" fontId="0" fillId="0" borderId="21" xfId="0" applyFont="1" applyBorder="1"/>
    <xf numFmtId="3" fontId="0" fillId="0" borderId="32" xfId="0" applyNumberFormat="1" applyFont="1" applyBorder="1"/>
    <xf numFmtId="3" fontId="6" fillId="0" borderId="37" xfId="0" applyNumberFormat="1" applyFont="1" applyBorder="1"/>
    <xf numFmtId="0" fontId="6" fillId="0" borderId="34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3" fontId="6" fillId="7" borderId="54" xfId="0" applyNumberFormat="1" applyFont="1" applyFill="1" applyBorder="1"/>
    <xf numFmtId="0" fontId="6" fillId="0" borderId="51" xfId="0" applyFont="1" applyBorder="1"/>
    <xf numFmtId="3" fontId="6" fillId="0" borderId="48" xfId="0" applyNumberFormat="1" applyFont="1" applyBorder="1"/>
    <xf numFmtId="0" fontId="6" fillId="8" borderId="40" xfId="0" applyFont="1" applyFill="1" applyBorder="1"/>
    <xf numFmtId="3" fontId="6" fillId="8" borderId="42" xfId="0" applyNumberFormat="1" applyFont="1" applyFill="1" applyBorder="1"/>
    <xf numFmtId="0" fontId="6" fillId="8" borderId="49" xfId="0" applyFont="1" applyFill="1" applyBorder="1"/>
    <xf numFmtId="3" fontId="6" fillId="8" borderId="50" xfId="0" applyNumberFormat="1" applyFont="1" applyFill="1" applyBorder="1"/>
    <xf numFmtId="0" fontId="7" fillId="4" borderId="74" xfId="0" applyFont="1" applyFill="1" applyBorder="1"/>
    <xf numFmtId="4" fontId="8" fillId="4" borderId="75" xfId="0" applyNumberFormat="1" applyFont="1" applyFill="1" applyBorder="1"/>
    <xf numFmtId="4" fontId="7" fillId="4" borderId="48" xfId="0" applyNumberFormat="1" applyFont="1" applyFill="1" applyBorder="1"/>
    <xf numFmtId="4" fontId="7" fillId="4" borderId="75" xfId="0" applyNumberFormat="1" applyFont="1" applyFill="1" applyBorder="1"/>
    <xf numFmtId="0" fontId="0" fillId="0" borderId="51" xfId="0" applyBorder="1"/>
    <xf numFmtId="3" fontId="0" fillId="0" borderId="75" xfId="0" applyNumberFormat="1" applyFont="1" applyBorder="1"/>
    <xf numFmtId="3" fontId="0" fillId="0" borderId="48" xfId="0" applyNumberFormat="1" applyFont="1" applyBorder="1"/>
    <xf numFmtId="0" fontId="0" fillId="0" borderId="16" xfId="0" applyBorder="1"/>
    <xf numFmtId="4" fontId="0" fillId="0" borderId="76" xfId="0" applyNumberFormat="1" applyFont="1" applyBorder="1"/>
    <xf numFmtId="3" fontId="0" fillId="0" borderId="17" xfId="0" applyNumberFormat="1" applyFont="1" applyBorder="1"/>
    <xf numFmtId="4" fontId="1" fillId="0" borderId="76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BF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BFFFB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0B4DF-93BE-4AC6-909D-22B479CB7974}">
  <sheetPr>
    <pageSetUpPr fitToPage="1"/>
  </sheetPr>
  <dimension ref="A1:I56"/>
  <sheetViews>
    <sheetView topLeftCell="A31" workbookViewId="0">
      <selection activeCell="E59" sqref="E59"/>
    </sheetView>
  </sheetViews>
  <sheetFormatPr defaultRowHeight="12.75" x14ac:dyDescent="0.2"/>
  <cols>
    <col min="1" max="1" width="50.28515625" customWidth="1"/>
    <col min="2" max="2" width="22.28515625" customWidth="1"/>
    <col min="3" max="3" width="18.85546875" style="1" customWidth="1"/>
    <col min="4" max="4" width="0" style="2" hidden="1" customWidth="1"/>
    <col min="5" max="5" width="14.42578125" style="2" customWidth="1"/>
    <col min="6" max="6" width="19.28515625" customWidth="1"/>
    <col min="7" max="7" width="21" style="1" customWidth="1"/>
    <col min="8" max="8" width="0" style="2" hidden="1" customWidth="1"/>
    <col min="257" max="257" width="40.7109375" customWidth="1"/>
    <col min="258" max="258" width="22.28515625" customWidth="1"/>
    <col min="259" max="259" width="18.85546875" customWidth="1"/>
    <col min="260" max="260" width="0" hidden="1" customWidth="1"/>
    <col min="261" max="261" width="12.42578125" customWidth="1"/>
    <col min="262" max="262" width="19.28515625" customWidth="1"/>
    <col min="263" max="263" width="21" customWidth="1"/>
    <col min="264" max="264" width="0" hidden="1" customWidth="1"/>
    <col min="513" max="513" width="40.7109375" customWidth="1"/>
    <col min="514" max="514" width="22.28515625" customWidth="1"/>
    <col min="515" max="515" width="18.85546875" customWidth="1"/>
    <col min="516" max="516" width="0" hidden="1" customWidth="1"/>
    <col min="517" max="517" width="12.42578125" customWidth="1"/>
    <col min="518" max="518" width="19.28515625" customWidth="1"/>
    <col min="519" max="519" width="21" customWidth="1"/>
    <col min="520" max="520" width="0" hidden="1" customWidth="1"/>
    <col min="769" max="769" width="40.7109375" customWidth="1"/>
    <col min="770" max="770" width="22.28515625" customWidth="1"/>
    <col min="771" max="771" width="18.85546875" customWidth="1"/>
    <col min="772" max="772" width="0" hidden="1" customWidth="1"/>
    <col min="773" max="773" width="12.42578125" customWidth="1"/>
    <col min="774" max="774" width="19.28515625" customWidth="1"/>
    <col min="775" max="775" width="21" customWidth="1"/>
    <col min="776" max="776" width="0" hidden="1" customWidth="1"/>
    <col min="1025" max="1025" width="40.7109375" customWidth="1"/>
    <col min="1026" max="1026" width="22.28515625" customWidth="1"/>
    <col min="1027" max="1027" width="18.85546875" customWidth="1"/>
    <col min="1028" max="1028" width="0" hidden="1" customWidth="1"/>
    <col min="1029" max="1029" width="12.42578125" customWidth="1"/>
    <col min="1030" max="1030" width="19.28515625" customWidth="1"/>
    <col min="1031" max="1031" width="21" customWidth="1"/>
    <col min="1032" max="1032" width="0" hidden="1" customWidth="1"/>
    <col min="1281" max="1281" width="40.7109375" customWidth="1"/>
    <col min="1282" max="1282" width="22.28515625" customWidth="1"/>
    <col min="1283" max="1283" width="18.85546875" customWidth="1"/>
    <col min="1284" max="1284" width="0" hidden="1" customWidth="1"/>
    <col min="1285" max="1285" width="12.42578125" customWidth="1"/>
    <col min="1286" max="1286" width="19.28515625" customWidth="1"/>
    <col min="1287" max="1287" width="21" customWidth="1"/>
    <col min="1288" max="1288" width="0" hidden="1" customWidth="1"/>
    <col min="1537" max="1537" width="40.7109375" customWidth="1"/>
    <col min="1538" max="1538" width="22.28515625" customWidth="1"/>
    <col min="1539" max="1539" width="18.85546875" customWidth="1"/>
    <col min="1540" max="1540" width="0" hidden="1" customWidth="1"/>
    <col min="1541" max="1541" width="12.42578125" customWidth="1"/>
    <col min="1542" max="1542" width="19.28515625" customWidth="1"/>
    <col min="1543" max="1543" width="21" customWidth="1"/>
    <col min="1544" max="1544" width="0" hidden="1" customWidth="1"/>
    <col min="1793" max="1793" width="40.7109375" customWidth="1"/>
    <col min="1794" max="1794" width="22.28515625" customWidth="1"/>
    <col min="1795" max="1795" width="18.85546875" customWidth="1"/>
    <col min="1796" max="1796" width="0" hidden="1" customWidth="1"/>
    <col min="1797" max="1797" width="12.42578125" customWidth="1"/>
    <col min="1798" max="1798" width="19.28515625" customWidth="1"/>
    <col min="1799" max="1799" width="21" customWidth="1"/>
    <col min="1800" max="1800" width="0" hidden="1" customWidth="1"/>
    <col min="2049" max="2049" width="40.7109375" customWidth="1"/>
    <col min="2050" max="2050" width="22.28515625" customWidth="1"/>
    <col min="2051" max="2051" width="18.85546875" customWidth="1"/>
    <col min="2052" max="2052" width="0" hidden="1" customWidth="1"/>
    <col min="2053" max="2053" width="12.42578125" customWidth="1"/>
    <col min="2054" max="2054" width="19.28515625" customWidth="1"/>
    <col min="2055" max="2055" width="21" customWidth="1"/>
    <col min="2056" max="2056" width="0" hidden="1" customWidth="1"/>
    <col min="2305" max="2305" width="40.7109375" customWidth="1"/>
    <col min="2306" max="2306" width="22.28515625" customWidth="1"/>
    <col min="2307" max="2307" width="18.85546875" customWidth="1"/>
    <col min="2308" max="2308" width="0" hidden="1" customWidth="1"/>
    <col min="2309" max="2309" width="12.42578125" customWidth="1"/>
    <col min="2310" max="2310" width="19.28515625" customWidth="1"/>
    <col min="2311" max="2311" width="21" customWidth="1"/>
    <col min="2312" max="2312" width="0" hidden="1" customWidth="1"/>
    <col min="2561" max="2561" width="40.7109375" customWidth="1"/>
    <col min="2562" max="2562" width="22.28515625" customWidth="1"/>
    <col min="2563" max="2563" width="18.85546875" customWidth="1"/>
    <col min="2564" max="2564" width="0" hidden="1" customWidth="1"/>
    <col min="2565" max="2565" width="12.42578125" customWidth="1"/>
    <col min="2566" max="2566" width="19.28515625" customWidth="1"/>
    <col min="2567" max="2567" width="21" customWidth="1"/>
    <col min="2568" max="2568" width="0" hidden="1" customWidth="1"/>
    <col min="2817" max="2817" width="40.7109375" customWidth="1"/>
    <col min="2818" max="2818" width="22.28515625" customWidth="1"/>
    <col min="2819" max="2819" width="18.85546875" customWidth="1"/>
    <col min="2820" max="2820" width="0" hidden="1" customWidth="1"/>
    <col min="2821" max="2821" width="12.42578125" customWidth="1"/>
    <col min="2822" max="2822" width="19.28515625" customWidth="1"/>
    <col min="2823" max="2823" width="21" customWidth="1"/>
    <col min="2824" max="2824" width="0" hidden="1" customWidth="1"/>
    <col min="3073" max="3073" width="40.7109375" customWidth="1"/>
    <col min="3074" max="3074" width="22.28515625" customWidth="1"/>
    <col min="3075" max="3075" width="18.85546875" customWidth="1"/>
    <col min="3076" max="3076" width="0" hidden="1" customWidth="1"/>
    <col min="3077" max="3077" width="12.42578125" customWidth="1"/>
    <col min="3078" max="3078" width="19.28515625" customWidth="1"/>
    <col min="3079" max="3079" width="21" customWidth="1"/>
    <col min="3080" max="3080" width="0" hidden="1" customWidth="1"/>
    <col min="3329" max="3329" width="40.7109375" customWidth="1"/>
    <col min="3330" max="3330" width="22.28515625" customWidth="1"/>
    <col min="3331" max="3331" width="18.85546875" customWidth="1"/>
    <col min="3332" max="3332" width="0" hidden="1" customWidth="1"/>
    <col min="3333" max="3333" width="12.42578125" customWidth="1"/>
    <col min="3334" max="3334" width="19.28515625" customWidth="1"/>
    <col min="3335" max="3335" width="21" customWidth="1"/>
    <col min="3336" max="3336" width="0" hidden="1" customWidth="1"/>
    <col min="3585" max="3585" width="40.7109375" customWidth="1"/>
    <col min="3586" max="3586" width="22.28515625" customWidth="1"/>
    <col min="3587" max="3587" width="18.85546875" customWidth="1"/>
    <col min="3588" max="3588" width="0" hidden="1" customWidth="1"/>
    <col min="3589" max="3589" width="12.42578125" customWidth="1"/>
    <col min="3590" max="3590" width="19.28515625" customWidth="1"/>
    <col min="3591" max="3591" width="21" customWidth="1"/>
    <col min="3592" max="3592" width="0" hidden="1" customWidth="1"/>
    <col min="3841" max="3841" width="40.7109375" customWidth="1"/>
    <col min="3842" max="3842" width="22.28515625" customWidth="1"/>
    <col min="3843" max="3843" width="18.85546875" customWidth="1"/>
    <col min="3844" max="3844" width="0" hidden="1" customWidth="1"/>
    <col min="3845" max="3845" width="12.42578125" customWidth="1"/>
    <col min="3846" max="3846" width="19.28515625" customWidth="1"/>
    <col min="3847" max="3847" width="21" customWidth="1"/>
    <col min="3848" max="3848" width="0" hidden="1" customWidth="1"/>
    <col min="4097" max="4097" width="40.7109375" customWidth="1"/>
    <col min="4098" max="4098" width="22.28515625" customWidth="1"/>
    <col min="4099" max="4099" width="18.85546875" customWidth="1"/>
    <col min="4100" max="4100" width="0" hidden="1" customWidth="1"/>
    <col min="4101" max="4101" width="12.42578125" customWidth="1"/>
    <col min="4102" max="4102" width="19.28515625" customWidth="1"/>
    <col min="4103" max="4103" width="21" customWidth="1"/>
    <col min="4104" max="4104" width="0" hidden="1" customWidth="1"/>
    <col min="4353" max="4353" width="40.7109375" customWidth="1"/>
    <col min="4354" max="4354" width="22.28515625" customWidth="1"/>
    <col min="4355" max="4355" width="18.85546875" customWidth="1"/>
    <col min="4356" max="4356" width="0" hidden="1" customWidth="1"/>
    <col min="4357" max="4357" width="12.42578125" customWidth="1"/>
    <col min="4358" max="4358" width="19.28515625" customWidth="1"/>
    <col min="4359" max="4359" width="21" customWidth="1"/>
    <col min="4360" max="4360" width="0" hidden="1" customWidth="1"/>
    <col min="4609" max="4609" width="40.7109375" customWidth="1"/>
    <col min="4610" max="4610" width="22.28515625" customWidth="1"/>
    <col min="4611" max="4611" width="18.85546875" customWidth="1"/>
    <col min="4612" max="4612" width="0" hidden="1" customWidth="1"/>
    <col min="4613" max="4613" width="12.42578125" customWidth="1"/>
    <col min="4614" max="4614" width="19.28515625" customWidth="1"/>
    <col min="4615" max="4615" width="21" customWidth="1"/>
    <col min="4616" max="4616" width="0" hidden="1" customWidth="1"/>
    <col min="4865" max="4865" width="40.7109375" customWidth="1"/>
    <col min="4866" max="4866" width="22.28515625" customWidth="1"/>
    <col min="4867" max="4867" width="18.85546875" customWidth="1"/>
    <col min="4868" max="4868" width="0" hidden="1" customWidth="1"/>
    <col min="4869" max="4869" width="12.42578125" customWidth="1"/>
    <col min="4870" max="4870" width="19.28515625" customWidth="1"/>
    <col min="4871" max="4871" width="21" customWidth="1"/>
    <col min="4872" max="4872" width="0" hidden="1" customWidth="1"/>
    <col min="5121" max="5121" width="40.7109375" customWidth="1"/>
    <col min="5122" max="5122" width="22.28515625" customWidth="1"/>
    <col min="5123" max="5123" width="18.85546875" customWidth="1"/>
    <col min="5124" max="5124" width="0" hidden="1" customWidth="1"/>
    <col min="5125" max="5125" width="12.42578125" customWidth="1"/>
    <col min="5126" max="5126" width="19.28515625" customWidth="1"/>
    <col min="5127" max="5127" width="21" customWidth="1"/>
    <col min="5128" max="5128" width="0" hidden="1" customWidth="1"/>
    <col min="5377" max="5377" width="40.7109375" customWidth="1"/>
    <col min="5378" max="5378" width="22.28515625" customWidth="1"/>
    <col min="5379" max="5379" width="18.85546875" customWidth="1"/>
    <col min="5380" max="5380" width="0" hidden="1" customWidth="1"/>
    <col min="5381" max="5381" width="12.42578125" customWidth="1"/>
    <col min="5382" max="5382" width="19.28515625" customWidth="1"/>
    <col min="5383" max="5383" width="21" customWidth="1"/>
    <col min="5384" max="5384" width="0" hidden="1" customWidth="1"/>
    <col min="5633" max="5633" width="40.7109375" customWidth="1"/>
    <col min="5634" max="5634" width="22.28515625" customWidth="1"/>
    <col min="5635" max="5635" width="18.85546875" customWidth="1"/>
    <col min="5636" max="5636" width="0" hidden="1" customWidth="1"/>
    <col min="5637" max="5637" width="12.42578125" customWidth="1"/>
    <col min="5638" max="5638" width="19.28515625" customWidth="1"/>
    <col min="5639" max="5639" width="21" customWidth="1"/>
    <col min="5640" max="5640" width="0" hidden="1" customWidth="1"/>
    <col min="5889" max="5889" width="40.7109375" customWidth="1"/>
    <col min="5890" max="5890" width="22.28515625" customWidth="1"/>
    <col min="5891" max="5891" width="18.85546875" customWidth="1"/>
    <col min="5892" max="5892" width="0" hidden="1" customWidth="1"/>
    <col min="5893" max="5893" width="12.42578125" customWidth="1"/>
    <col min="5894" max="5894" width="19.28515625" customWidth="1"/>
    <col min="5895" max="5895" width="21" customWidth="1"/>
    <col min="5896" max="5896" width="0" hidden="1" customWidth="1"/>
    <col min="6145" max="6145" width="40.7109375" customWidth="1"/>
    <col min="6146" max="6146" width="22.28515625" customWidth="1"/>
    <col min="6147" max="6147" width="18.85546875" customWidth="1"/>
    <col min="6148" max="6148" width="0" hidden="1" customWidth="1"/>
    <col min="6149" max="6149" width="12.42578125" customWidth="1"/>
    <col min="6150" max="6150" width="19.28515625" customWidth="1"/>
    <col min="6151" max="6151" width="21" customWidth="1"/>
    <col min="6152" max="6152" width="0" hidden="1" customWidth="1"/>
    <col min="6401" max="6401" width="40.7109375" customWidth="1"/>
    <col min="6402" max="6402" width="22.28515625" customWidth="1"/>
    <col min="6403" max="6403" width="18.85546875" customWidth="1"/>
    <col min="6404" max="6404" width="0" hidden="1" customWidth="1"/>
    <col min="6405" max="6405" width="12.42578125" customWidth="1"/>
    <col min="6406" max="6406" width="19.28515625" customWidth="1"/>
    <col min="6407" max="6407" width="21" customWidth="1"/>
    <col min="6408" max="6408" width="0" hidden="1" customWidth="1"/>
    <col min="6657" max="6657" width="40.7109375" customWidth="1"/>
    <col min="6658" max="6658" width="22.28515625" customWidth="1"/>
    <col min="6659" max="6659" width="18.85546875" customWidth="1"/>
    <col min="6660" max="6660" width="0" hidden="1" customWidth="1"/>
    <col min="6661" max="6661" width="12.42578125" customWidth="1"/>
    <col min="6662" max="6662" width="19.28515625" customWidth="1"/>
    <col min="6663" max="6663" width="21" customWidth="1"/>
    <col min="6664" max="6664" width="0" hidden="1" customWidth="1"/>
    <col min="6913" max="6913" width="40.7109375" customWidth="1"/>
    <col min="6914" max="6914" width="22.28515625" customWidth="1"/>
    <col min="6915" max="6915" width="18.85546875" customWidth="1"/>
    <col min="6916" max="6916" width="0" hidden="1" customWidth="1"/>
    <col min="6917" max="6917" width="12.42578125" customWidth="1"/>
    <col min="6918" max="6918" width="19.28515625" customWidth="1"/>
    <col min="6919" max="6919" width="21" customWidth="1"/>
    <col min="6920" max="6920" width="0" hidden="1" customWidth="1"/>
    <col min="7169" max="7169" width="40.7109375" customWidth="1"/>
    <col min="7170" max="7170" width="22.28515625" customWidth="1"/>
    <col min="7171" max="7171" width="18.85546875" customWidth="1"/>
    <col min="7172" max="7172" width="0" hidden="1" customWidth="1"/>
    <col min="7173" max="7173" width="12.42578125" customWidth="1"/>
    <col min="7174" max="7174" width="19.28515625" customWidth="1"/>
    <col min="7175" max="7175" width="21" customWidth="1"/>
    <col min="7176" max="7176" width="0" hidden="1" customWidth="1"/>
    <col min="7425" max="7425" width="40.7109375" customWidth="1"/>
    <col min="7426" max="7426" width="22.28515625" customWidth="1"/>
    <col min="7427" max="7427" width="18.85546875" customWidth="1"/>
    <col min="7428" max="7428" width="0" hidden="1" customWidth="1"/>
    <col min="7429" max="7429" width="12.42578125" customWidth="1"/>
    <col min="7430" max="7430" width="19.28515625" customWidth="1"/>
    <col min="7431" max="7431" width="21" customWidth="1"/>
    <col min="7432" max="7432" width="0" hidden="1" customWidth="1"/>
    <col min="7681" max="7681" width="40.7109375" customWidth="1"/>
    <col min="7682" max="7682" width="22.28515625" customWidth="1"/>
    <col min="7683" max="7683" width="18.85546875" customWidth="1"/>
    <col min="7684" max="7684" width="0" hidden="1" customWidth="1"/>
    <col min="7685" max="7685" width="12.42578125" customWidth="1"/>
    <col min="7686" max="7686" width="19.28515625" customWidth="1"/>
    <col min="7687" max="7687" width="21" customWidth="1"/>
    <col min="7688" max="7688" width="0" hidden="1" customWidth="1"/>
    <col min="7937" max="7937" width="40.7109375" customWidth="1"/>
    <col min="7938" max="7938" width="22.28515625" customWidth="1"/>
    <col min="7939" max="7939" width="18.85546875" customWidth="1"/>
    <col min="7940" max="7940" width="0" hidden="1" customWidth="1"/>
    <col min="7941" max="7941" width="12.42578125" customWidth="1"/>
    <col min="7942" max="7942" width="19.28515625" customWidth="1"/>
    <col min="7943" max="7943" width="21" customWidth="1"/>
    <col min="7944" max="7944" width="0" hidden="1" customWidth="1"/>
    <col min="8193" max="8193" width="40.7109375" customWidth="1"/>
    <col min="8194" max="8194" width="22.28515625" customWidth="1"/>
    <col min="8195" max="8195" width="18.85546875" customWidth="1"/>
    <col min="8196" max="8196" width="0" hidden="1" customWidth="1"/>
    <col min="8197" max="8197" width="12.42578125" customWidth="1"/>
    <col min="8198" max="8198" width="19.28515625" customWidth="1"/>
    <col min="8199" max="8199" width="21" customWidth="1"/>
    <col min="8200" max="8200" width="0" hidden="1" customWidth="1"/>
    <col min="8449" max="8449" width="40.7109375" customWidth="1"/>
    <col min="8450" max="8450" width="22.28515625" customWidth="1"/>
    <col min="8451" max="8451" width="18.85546875" customWidth="1"/>
    <col min="8452" max="8452" width="0" hidden="1" customWidth="1"/>
    <col min="8453" max="8453" width="12.42578125" customWidth="1"/>
    <col min="8454" max="8454" width="19.28515625" customWidth="1"/>
    <col min="8455" max="8455" width="21" customWidth="1"/>
    <col min="8456" max="8456" width="0" hidden="1" customWidth="1"/>
    <col min="8705" max="8705" width="40.7109375" customWidth="1"/>
    <col min="8706" max="8706" width="22.28515625" customWidth="1"/>
    <col min="8707" max="8707" width="18.85546875" customWidth="1"/>
    <col min="8708" max="8708" width="0" hidden="1" customWidth="1"/>
    <col min="8709" max="8709" width="12.42578125" customWidth="1"/>
    <col min="8710" max="8710" width="19.28515625" customWidth="1"/>
    <col min="8711" max="8711" width="21" customWidth="1"/>
    <col min="8712" max="8712" width="0" hidden="1" customWidth="1"/>
    <col min="8961" max="8961" width="40.7109375" customWidth="1"/>
    <col min="8962" max="8962" width="22.28515625" customWidth="1"/>
    <col min="8963" max="8963" width="18.85546875" customWidth="1"/>
    <col min="8964" max="8964" width="0" hidden="1" customWidth="1"/>
    <col min="8965" max="8965" width="12.42578125" customWidth="1"/>
    <col min="8966" max="8966" width="19.28515625" customWidth="1"/>
    <col min="8967" max="8967" width="21" customWidth="1"/>
    <col min="8968" max="8968" width="0" hidden="1" customWidth="1"/>
    <col min="9217" max="9217" width="40.7109375" customWidth="1"/>
    <col min="9218" max="9218" width="22.28515625" customWidth="1"/>
    <col min="9219" max="9219" width="18.85546875" customWidth="1"/>
    <col min="9220" max="9220" width="0" hidden="1" customWidth="1"/>
    <col min="9221" max="9221" width="12.42578125" customWidth="1"/>
    <col min="9222" max="9222" width="19.28515625" customWidth="1"/>
    <col min="9223" max="9223" width="21" customWidth="1"/>
    <col min="9224" max="9224" width="0" hidden="1" customWidth="1"/>
    <col min="9473" max="9473" width="40.7109375" customWidth="1"/>
    <col min="9474" max="9474" width="22.28515625" customWidth="1"/>
    <col min="9475" max="9475" width="18.85546875" customWidth="1"/>
    <col min="9476" max="9476" width="0" hidden="1" customWidth="1"/>
    <col min="9477" max="9477" width="12.42578125" customWidth="1"/>
    <col min="9478" max="9478" width="19.28515625" customWidth="1"/>
    <col min="9479" max="9479" width="21" customWidth="1"/>
    <col min="9480" max="9480" width="0" hidden="1" customWidth="1"/>
    <col min="9729" max="9729" width="40.7109375" customWidth="1"/>
    <col min="9730" max="9730" width="22.28515625" customWidth="1"/>
    <col min="9731" max="9731" width="18.85546875" customWidth="1"/>
    <col min="9732" max="9732" width="0" hidden="1" customWidth="1"/>
    <col min="9733" max="9733" width="12.42578125" customWidth="1"/>
    <col min="9734" max="9734" width="19.28515625" customWidth="1"/>
    <col min="9735" max="9735" width="21" customWidth="1"/>
    <col min="9736" max="9736" width="0" hidden="1" customWidth="1"/>
    <col min="9985" max="9985" width="40.7109375" customWidth="1"/>
    <col min="9986" max="9986" width="22.28515625" customWidth="1"/>
    <col min="9987" max="9987" width="18.85546875" customWidth="1"/>
    <col min="9988" max="9988" width="0" hidden="1" customWidth="1"/>
    <col min="9989" max="9989" width="12.42578125" customWidth="1"/>
    <col min="9990" max="9990" width="19.28515625" customWidth="1"/>
    <col min="9991" max="9991" width="21" customWidth="1"/>
    <col min="9992" max="9992" width="0" hidden="1" customWidth="1"/>
    <col min="10241" max="10241" width="40.7109375" customWidth="1"/>
    <col min="10242" max="10242" width="22.28515625" customWidth="1"/>
    <col min="10243" max="10243" width="18.85546875" customWidth="1"/>
    <col min="10244" max="10244" width="0" hidden="1" customWidth="1"/>
    <col min="10245" max="10245" width="12.42578125" customWidth="1"/>
    <col min="10246" max="10246" width="19.28515625" customWidth="1"/>
    <col min="10247" max="10247" width="21" customWidth="1"/>
    <col min="10248" max="10248" width="0" hidden="1" customWidth="1"/>
    <col min="10497" max="10497" width="40.7109375" customWidth="1"/>
    <col min="10498" max="10498" width="22.28515625" customWidth="1"/>
    <col min="10499" max="10499" width="18.85546875" customWidth="1"/>
    <col min="10500" max="10500" width="0" hidden="1" customWidth="1"/>
    <col min="10501" max="10501" width="12.42578125" customWidth="1"/>
    <col min="10502" max="10502" width="19.28515625" customWidth="1"/>
    <col min="10503" max="10503" width="21" customWidth="1"/>
    <col min="10504" max="10504" width="0" hidden="1" customWidth="1"/>
    <col min="10753" max="10753" width="40.7109375" customWidth="1"/>
    <col min="10754" max="10754" width="22.28515625" customWidth="1"/>
    <col min="10755" max="10755" width="18.85546875" customWidth="1"/>
    <col min="10756" max="10756" width="0" hidden="1" customWidth="1"/>
    <col min="10757" max="10757" width="12.42578125" customWidth="1"/>
    <col min="10758" max="10758" width="19.28515625" customWidth="1"/>
    <col min="10759" max="10759" width="21" customWidth="1"/>
    <col min="10760" max="10760" width="0" hidden="1" customWidth="1"/>
    <col min="11009" max="11009" width="40.7109375" customWidth="1"/>
    <col min="11010" max="11010" width="22.28515625" customWidth="1"/>
    <col min="11011" max="11011" width="18.85546875" customWidth="1"/>
    <col min="11012" max="11012" width="0" hidden="1" customWidth="1"/>
    <col min="11013" max="11013" width="12.42578125" customWidth="1"/>
    <col min="11014" max="11014" width="19.28515625" customWidth="1"/>
    <col min="11015" max="11015" width="21" customWidth="1"/>
    <col min="11016" max="11016" width="0" hidden="1" customWidth="1"/>
    <col min="11265" max="11265" width="40.7109375" customWidth="1"/>
    <col min="11266" max="11266" width="22.28515625" customWidth="1"/>
    <col min="11267" max="11267" width="18.85546875" customWidth="1"/>
    <col min="11268" max="11268" width="0" hidden="1" customWidth="1"/>
    <col min="11269" max="11269" width="12.42578125" customWidth="1"/>
    <col min="11270" max="11270" width="19.28515625" customWidth="1"/>
    <col min="11271" max="11271" width="21" customWidth="1"/>
    <col min="11272" max="11272" width="0" hidden="1" customWidth="1"/>
    <col min="11521" max="11521" width="40.7109375" customWidth="1"/>
    <col min="11522" max="11522" width="22.28515625" customWidth="1"/>
    <col min="11523" max="11523" width="18.85546875" customWidth="1"/>
    <col min="11524" max="11524" width="0" hidden="1" customWidth="1"/>
    <col min="11525" max="11525" width="12.42578125" customWidth="1"/>
    <col min="11526" max="11526" width="19.28515625" customWidth="1"/>
    <col min="11527" max="11527" width="21" customWidth="1"/>
    <col min="11528" max="11528" width="0" hidden="1" customWidth="1"/>
    <col min="11777" max="11777" width="40.7109375" customWidth="1"/>
    <col min="11778" max="11778" width="22.28515625" customWidth="1"/>
    <col min="11779" max="11779" width="18.85546875" customWidth="1"/>
    <col min="11780" max="11780" width="0" hidden="1" customWidth="1"/>
    <col min="11781" max="11781" width="12.42578125" customWidth="1"/>
    <col min="11782" max="11782" width="19.28515625" customWidth="1"/>
    <col min="11783" max="11783" width="21" customWidth="1"/>
    <col min="11784" max="11784" width="0" hidden="1" customWidth="1"/>
    <col min="12033" max="12033" width="40.7109375" customWidth="1"/>
    <col min="12034" max="12034" width="22.28515625" customWidth="1"/>
    <col min="12035" max="12035" width="18.85546875" customWidth="1"/>
    <col min="12036" max="12036" width="0" hidden="1" customWidth="1"/>
    <col min="12037" max="12037" width="12.42578125" customWidth="1"/>
    <col min="12038" max="12038" width="19.28515625" customWidth="1"/>
    <col min="12039" max="12039" width="21" customWidth="1"/>
    <col min="12040" max="12040" width="0" hidden="1" customWidth="1"/>
    <col min="12289" max="12289" width="40.7109375" customWidth="1"/>
    <col min="12290" max="12290" width="22.28515625" customWidth="1"/>
    <col min="12291" max="12291" width="18.85546875" customWidth="1"/>
    <col min="12292" max="12292" width="0" hidden="1" customWidth="1"/>
    <col min="12293" max="12293" width="12.42578125" customWidth="1"/>
    <col min="12294" max="12294" width="19.28515625" customWidth="1"/>
    <col min="12295" max="12295" width="21" customWidth="1"/>
    <col min="12296" max="12296" width="0" hidden="1" customWidth="1"/>
    <col min="12545" max="12545" width="40.7109375" customWidth="1"/>
    <col min="12546" max="12546" width="22.28515625" customWidth="1"/>
    <col min="12547" max="12547" width="18.85546875" customWidth="1"/>
    <col min="12548" max="12548" width="0" hidden="1" customWidth="1"/>
    <col min="12549" max="12549" width="12.42578125" customWidth="1"/>
    <col min="12550" max="12550" width="19.28515625" customWidth="1"/>
    <col min="12551" max="12551" width="21" customWidth="1"/>
    <col min="12552" max="12552" width="0" hidden="1" customWidth="1"/>
    <col min="12801" max="12801" width="40.7109375" customWidth="1"/>
    <col min="12802" max="12802" width="22.28515625" customWidth="1"/>
    <col min="12803" max="12803" width="18.85546875" customWidth="1"/>
    <col min="12804" max="12804" width="0" hidden="1" customWidth="1"/>
    <col min="12805" max="12805" width="12.42578125" customWidth="1"/>
    <col min="12806" max="12806" width="19.28515625" customWidth="1"/>
    <col min="12807" max="12807" width="21" customWidth="1"/>
    <col min="12808" max="12808" width="0" hidden="1" customWidth="1"/>
    <col min="13057" max="13057" width="40.7109375" customWidth="1"/>
    <col min="13058" max="13058" width="22.28515625" customWidth="1"/>
    <col min="13059" max="13059" width="18.85546875" customWidth="1"/>
    <col min="13060" max="13060" width="0" hidden="1" customWidth="1"/>
    <col min="13061" max="13061" width="12.42578125" customWidth="1"/>
    <col min="13062" max="13062" width="19.28515625" customWidth="1"/>
    <col min="13063" max="13063" width="21" customWidth="1"/>
    <col min="13064" max="13064" width="0" hidden="1" customWidth="1"/>
    <col min="13313" max="13313" width="40.7109375" customWidth="1"/>
    <col min="13314" max="13314" width="22.28515625" customWidth="1"/>
    <col min="13315" max="13315" width="18.85546875" customWidth="1"/>
    <col min="13316" max="13316" width="0" hidden="1" customWidth="1"/>
    <col min="13317" max="13317" width="12.42578125" customWidth="1"/>
    <col min="13318" max="13318" width="19.28515625" customWidth="1"/>
    <col min="13319" max="13319" width="21" customWidth="1"/>
    <col min="13320" max="13320" width="0" hidden="1" customWidth="1"/>
    <col min="13569" max="13569" width="40.7109375" customWidth="1"/>
    <col min="13570" max="13570" width="22.28515625" customWidth="1"/>
    <col min="13571" max="13571" width="18.85546875" customWidth="1"/>
    <col min="13572" max="13572" width="0" hidden="1" customWidth="1"/>
    <col min="13573" max="13573" width="12.42578125" customWidth="1"/>
    <col min="13574" max="13574" width="19.28515625" customWidth="1"/>
    <col min="13575" max="13575" width="21" customWidth="1"/>
    <col min="13576" max="13576" width="0" hidden="1" customWidth="1"/>
    <col min="13825" max="13825" width="40.7109375" customWidth="1"/>
    <col min="13826" max="13826" width="22.28515625" customWidth="1"/>
    <col min="13827" max="13827" width="18.85546875" customWidth="1"/>
    <col min="13828" max="13828" width="0" hidden="1" customWidth="1"/>
    <col min="13829" max="13829" width="12.42578125" customWidth="1"/>
    <col min="13830" max="13830" width="19.28515625" customWidth="1"/>
    <col min="13831" max="13831" width="21" customWidth="1"/>
    <col min="13832" max="13832" width="0" hidden="1" customWidth="1"/>
    <col min="14081" max="14081" width="40.7109375" customWidth="1"/>
    <col min="14082" max="14082" width="22.28515625" customWidth="1"/>
    <col min="14083" max="14083" width="18.85546875" customWidth="1"/>
    <col min="14084" max="14084" width="0" hidden="1" customWidth="1"/>
    <col min="14085" max="14085" width="12.42578125" customWidth="1"/>
    <col min="14086" max="14086" width="19.28515625" customWidth="1"/>
    <col min="14087" max="14087" width="21" customWidth="1"/>
    <col min="14088" max="14088" width="0" hidden="1" customWidth="1"/>
    <col min="14337" max="14337" width="40.7109375" customWidth="1"/>
    <col min="14338" max="14338" width="22.28515625" customWidth="1"/>
    <col min="14339" max="14339" width="18.85546875" customWidth="1"/>
    <col min="14340" max="14340" width="0" hidden="1" customWidth="1"/>
    <col min="14341" max="14341" width="12.42578125" customWidth="1"/>
    <col min="14342" max="14342" width="19.28515625" customWidth="1"/>
    <col min="14343" max="14343" width="21" customWidth="1"/>
    <col min="14344" max="14344" width="0" hidden="1" customWidth="1"/>
    <col min="14593" max="14593" width="40.7109375" customWidth="1"/>
    <col min="14594" max="14594" width="22.28515625" customWidth="1"/>
    <col min="14595" max="14595" width="18.85546875" customWidth="1"/>
    <col min="14596" max="14596" width="0" hidden="1" customWidth="1"/>
    <col min="14597" max="14597" width="12.42578125" customWidth="1"/>
    <col min="14598" max="14598" width="19.28515625" customWidth="1"/>
    <col min="14599" max="14599" width="21" customWidth="1"/>
    <col min="14600" max="14600" width="0" hidden="1" customWidth="1"/>
    <col min="14849" max="14849" width="40.7109375" customWidth="1"/>
    <col min="14850" max="14850" width="22.28515625" customWidth="1"/>
    <col min="14851" max="14851" width="18.85546875" customWidth="1"/>
    <col min="14852" max="14852" width="0" hidden="1" customWidth="1"/>
    <col min="14853" max="14853" width="12.42578125" customWidth="1"/>
    <col min="14854" max="14854" width="19.28515625" customWidth="1"/>
    <col min="14855" max="14855" width="21" customWidth="1"/>
    <col min="14856" max="14856" width="0" hidden="1" customWidth="1"/>
    <col min="15105" max="15105" width="40.7109375" customWidth="1"/>
    <col min="15106" max="15106" width="22.28515625" customWidth="1"/>
    <col min="15107" max="15107" width="18.85546875" customWidth="1"/>
    <col min="15108" max="15108" width="0" hidden="1" customWidth="1"/>
    <col min="15109" max="15109" width="12.42578125" customWidth="1"/>
    <col min="15110" max="15110" width="19.28515625" customWidth="1"/>
    <col min="15111" max="15111" width="21" customWidth="1"/>
    <col min="15112" max="15112" width="0" hidden="1" customWidth="1"/>
    <col min="15361" max="15361" width="40.7109375" customWidth="1"/>
    <col min="15362" max="15362" width="22.28515625" customWidth="1"/>
    <col min="15363" max="15363" width="18.85546875" customWidth="1"/>
    <col min="15364" max="15364" width="0" hidden="1" customWidth="1"/>
    <col min="15365" max="15365" width="12.42578125" customWidth="1"/>
    <col min="15366" max="15366" width="19.28515625" customWidth="1"/>
    <col min="15367" max="15367" width="21" customWidth="1"/>
    <col min="15368" max="15368" width="0" hidden="1" customWidth="1"/>
    <col min="15617" max="15617" width="40.7109375" customWidth="1"/>
    <col min="15618" max="15618" width="22.28515625" customWidth="1"/>
    <col min="15619" max="15619" width="18.85546875" customWidth="1"/>
    <col min="15620" max="15620" width="0" hidden="1" customWidth="1"/>
    <col min="15621" max="15621" width="12.42578125" customWidth="1"/>
    <col min="15622" max="15622" width="19.28515625" customWidth="1"/>
    <col min="15623" max="15623" width="21" customWidth="1"/>
    <col min="15624" max="15624" width="0" hidden="1" customWidth="1"/>
    <col min="15873" max="15873" width="40.7109375" customWidth="1"/>
    <col min="15874" max="15874" width="22.28515625" customWidth="1"/>
    <col min="15875" max="15875" width="18.85546875" customWidth="1"/>
    <col min="15876" max="15876" width="0" hidden="1" customWidth="1"/>
    <col min="15877" max="15877" width="12.42578125" customWidth="1"/>
    <col min="15878" max="15878" width="19.28515625" customWidth="1"/>
    <col min="15879" max="15879" width="21" customWidth="1"/>
    <col min="15880" max="15880" width="0" hidden="1" customWidth="1"/>
    <col min="16129" max="16129" width="40.7109375" customWidth="1"/>
    <col min="16130" max="16130" width="22.28515625" customWidth="1"/>
    <col min="16131" max="16131" width="18.85546875" customWidth="1"/>
    <col min="16132" max="16132" width="0" hidden="1" customWidth="1"/>
    <col min="16133" max="16133" width="12.42578125" customWidth="1"/>
    <col min="16134" max="16134" width="19.28515625" customWidth="1"/>
    <col min="16135" max="16135" width="21" customWidth="1"/>
    <col min="16136" max="16136" width="0" hidden="1" customWidth="1"/>
  </cols>
  <sheetData>
    <row r="1" spans="1:8" ht="15.75" x14ac:dyDescent="0.25">
      <c r="A1" s="42" t="s">
        <v>90</v>
      </c>
      <c r="B1" s="3"/>
      <c r="C1" s="4"/>
      <c r="D1" s="5"/>
    </row>
    <row r="3" spans="1:8" ht="15.75" x14ac:dyDescent="0.25">
      <c r="A3" s="5" t="s">
        <v>80</v>
      </c>
      <c r="B3" s="37"/>
    </row>
    <row r="4" spans="1:8" x14ac:dyDescent="0.2">
      <c r="A4" s="2"/>
    </row>
    <row r="6" spans="1:8" ht="17.100000000000001" customHeight="1" thickBot="1" x14ac:dyDescent="0.25">
      <c r="B6" s="43" t="s">
        <v>1</v>
      </c>
      <c r="C6" s="44"/>
      <c r="F6" s="43" t="s">
        <v>33</v>
      </c>
      <c r="G6" s="44"/>
    </row>
    <row r="7" spans="1:8" ht="17.100000000000001" customHeight="1" thickBot="1" x14ac:dyDescent="0.25">
      <c r="A7" s="14" t="s">
        <v>2</v>
      </c>
      <c r="B7" s="45" t="s">
        <v>37</v>
      </c>
      <c r="C7" s="46" t="s">
        <v>86</v>
      </c>
      <c r="D7" s="47" t="s">
        <v>3</v>
      </c>
      <c r="F7" s="45" t="s">
        <v>37</v>
      </c>
      <c r="G7" s="46" t="s">
        <v>86</v>
      </c>
      <c r="H7" s="47" t="s">
        <v>3</v>
      </c>
    </row>
    <row r="8" spans="1:8" ht="17.100000000000001" customHeight="1" thickBot="1" x14ac:dyDescent="0.25">
      <c r="B8" s="8" t="s">
        <v>4</v>
      </c>
      <c r="C8" s="8" t="s">
        <v>4</v>
      </c>
      <c r="F8" s="8" t="s">
        <v>4</v>
      </c>
      <c r="G8" s="8" t="s">
        <v>4</v>
      </c>
    </row>
    <row r="9" spans="1:8" ht="17.100000000000001" customHeight="1" thickBot="1" x14ac:dyDescent="0.25">
      <c r="A9" s="48" t="s">
        <v>5</v>
      </c>
      <c r="B9" s="49">
        <f>SUM(B10:B13)</f>
        <v>603000</v>
      </c>
      <c r="C9" s="50">
        <f>SUM(C10:C13)</f>
        <v>764000</v>
      </c>
      <c r="D9" s="29">
        <f>SUM(C9/B9)</f>
        <v>1.2669983416252073</v>
      </c>
      <c r="F9" s="51">
        <f>SUM(F10:F11)</f>
        <v>800</v>
      </c>
      <c r="G9" s="50">
        <f>SUM(G10:G11)</f>
        <v>3000</v>
      </c>
      <c r="H9" s="29">
        <f>G9/F9*100</f>
        <v>375</v>
      </c>
    </row>
    <row r="10" spans="1:8" ht="17.100000000000001" customHeight="1" x14ac:dyDescent="0.2">
      <c r="A10" s="52" t="s">
        <v>39</v>
      </c>
      <c r="B10" s="12">
        <v>91000</v>
      </c>
      <c r="C10" s="53">
        <f>'rozpis položek'!B9</f>
        <v>97000</v>
      </c>
      <c r="D10" s="40">
        <f>C10/B10*100</f>
        <v>106.5934065934066</v>
      </c>
      <c r="F10" s="54">
        <v>800</v>
      </c>
      <c r="G10" s="53">
        <v>3000</v>
      </c>
      <c r="H10" s="40">
        <f>G10/F10*100</f>
        <v>375</v>
      </c>
    </row>
    <row r="11" spans="1:8" ht="17.100000000000001" customHeight="1" x14ac:dyDescent="0.2">
      <c r="A11" s="52" t="s">
        <v>6</v>
      </c>
      <c r="B11" s="12">
        <v>12000</v>
      </c>
      <c r="C11" s="53">
        <f>'rozpis položek'!B15</f>
        <v>20000</v>
      </c>
      <c r="D11" s="40"/>
      <c r="F11" s="54"/>
      <c r="G11" s="53"/>
      <c r="H11" s="40"/>
    </row>
    <row r="12" spans="1:8" ht="17.100000000000001" customHeight="1" x14ac:dyDescent="0.2">
      <c r="A12" s="52" t="s">
        <v>58</v>
      </c>
      <c r="B12" s="12">
        <v>200000</v>
      </c>
      <c r="C12" s="53">
        <f>'rozpis položek'!B17</f>
        <v>347000</v>
      </c>
      <c r="D12" s="40"/>
      <c r="F12" s="54"/>
      <c r="G12" s="53"/>
      <c r="H12" s="40"/>
    </row>
    <row r="13" spans="1:8" ht="17.100000000000001" customHeight="1" x14ac:dyDescent="0.2">
      <c r="A13" s="52" t="s">
        <v>7</v>
      </c>
      <c r="B13" s="12">
        <v>300000</v>
      </c>
      <c r="C13" s="53">
        <f>'rozpis položek'!B18</f>
        <v>300000</v>
      </c>
      <c r="D13" s="40"/>
      <c r="F13" s="54"/>
      <c r="G13" s="53"/>
      <c r="H13" s="40"/>
    </row>
    <row r="14" spans="1:8" s="14" customFormat="1" ht="17.100000000000001" customHeight="1" thickBot="1" x14ac:dyDescent="0.25">
      <c r="A14" s="55" t="s">
        <v>8</v>
      </c>
      <c r="B14" s="9">
        <f>SUM(B15:B17)</f>
        <v>475000</v>
      </c>
      <c r="C14" s="56">
        <f>SUM(C15:C17)</f>
        <v>568400</v>
      </c>
      <c r="F14" s="57">
        <f>SUM(F15:F17)</f>
        <v>420</v>
      </c>
      <c r="G14" s="58">
        <f>SUM(G15:G17)</f>
        <v>1060</v>
      </c>
    </row>
    <row r="15" spans="1:8" s="14" customFormat="1" ht="17.100000000000001" customHeight="1" x14ac:dyDescent="0.2">
      <c r="A15" s="59" t="s">
        <v>9</v>
      </c>
      <c r="B15" s="15">
        <v>204000</v>
      </c>
      <c r="C15" s="60">
        <f>'rozpis položek'!B20</f>
        <v>320000</v>
      </c>
      <c r="F15" s="61">
        <v>360</v>
      </c>
      <c r="G15" s="60">
        <v>1000</v>
      </c>
    </row>
    <row r="16" spans="1:8" s="14" customFormat="1" ht="17.100000000000001" customHeight="1" x14ac:dyDescent="0.2">
      <c r="A16" s="52" t="s">
        <v>10</v>
      </c>
      <c r="B16" s="12">
        <v>31000</v>
      </c>
      <c r="C16" s="60">
        <f>'rozpis položek'!B21</f>
        <v>32400</v>
      </c>
      <c r="F16" s="54">
        <v>60</v>
      </c>
      <c r="G16" s="53">
        <v>60</v>
      </c>
    </row>
    <row r="17" spans="1:8" ht="17.100000000000001" customHeight="1" x14ac:dyDescent="0.2">
      <c r="A17" s="52" t="s">
        <v>11</v>
      </c>
      <c r="B17" s="12">
        <v>240000</v>
      </c>
      <c r="C17" s="60">
        <f>'rozpis položek'!B22</f>
        <v>216000</v>
      </c>
      <c r="D17" s="29">
        <f>C14/B14*100</f>
        <v>119.66315789473686</v>
      </c>
      <c r="F17" s="54"/>
      <c r="G17" s="53"/>
      <c r="H17" s="29">
        <f>G14/F14*100</f>
        <v>252.38095238095238</v>
      </c>
    </row>
    <row r="18" spans="1:8" ht="17.100000000000001" customHeight="1" thickBot="1" x14ac:dyDescent="0.25">
      <c r="A18" s="62" t="s">
        <v>12</v>
      </c>
      <c r="B18" s="9">
        <f>SUM(B19:B22)</f>
        <v>490000</v>
      </c>
      <c r="C18" s="56">
        <f>C19+C20+C21+C22</f>
        <v>588000</v>
      </c>
      <c r="D18" s="40" t="e">
        <f>#REF!/#REF!*100</f>
        <v>#REF!</v>
      </c>
      <c r="F18" s="63">
        <f>SUM(F19:F22)</f>
        <v>500</v>
      </c>
      <c r="G18" s="56">
        <f>SUM(G19:G22)</f>
        <v>2000</v>
      </c>
      <c r="H18" s="40" t="e">
        <f>#REF!/#REF!*100</f>
        <v>#REF!</v>
      </c>
    </row>
    <row r="19" spans="1:8" ht="17.100000000000001" customHeight="1" x14ac:dyDescent="0.2">
      <c r="A19" s="59" t="s">
        <v>81</v>
      </c>
      <c r="B19" s="15">
        <v>58000</v>
      </c>
      <c r="C19" s="60">
        <f>'rozpis položek'!B24</f>
        <v>74000</v>
      </c>
      <c r="D19" s="40" t="e">
        <f>#REF!/#REF!*100</f>
        <v>#REF!</v>
      </c>
      <c r="F19" s="64"/>
      <c r="G19" s="60"/>
      <c r="H19" s="40" t="e">
        <f>#REF!/#REF!*100</f>
        <v>#REF!</v>
      </c>
    </row>
    <row r="20" spans="1:8" ht="17.100000000000001" customHeight="1" x14ac:dyDescent="0.2">
      <c r="A20" s="59" t="s">
        <v>14</v>
      </c>
      <c r="B20" s="15">
        <v>3000</v>
      </c>
      <c r="C20" s="60">
        <f>'rozpis položek'!B27</f>
        <v>3000</v>
      </c>
      <c r="D20" s="40"/>
      <c r="F20" s="64"/>
      <c r="G20" s="60"/>
      <c r="H20" s="40"/>
    </row>
    <row r="21" spans="1:8" ht="17.100000000000001" customHeight="1" x14ac:dyDescent="0.2">
      <c r="A21" s="59" t="s">
        <v>15</v>
      </c>
      <c r="B21" s="15">
        <v>7000</v>
      </c>
      <c r="C21" s="60">
        <f>'rozpis položek'!B28</f>
        <v>7000</v>
      </c>
      <c r="D21" s="40"/>
      <c r="F21" s="64"/>
      <c r="G21" s="60"/>
      <c r="H21" s="40"/>
    </row>
    <row r="22" spans="1:8" ht="17.100000000000001" customHeight="1" x14ac:dyDescent="0.2">
      <c r="A22" s="59" t="s">
        <v>16</v>
      </c>
      <c r="B22" s="15">
        <v>422000</v>
      </c>
      <c r="C22" s="60">
        <f>'rozpis položek'!B29</f>
        <v>504000</v>
      </c>
      <c r="D22" s="40">
        <f>C17/B17*100</f>
        <v>90</v>
      </c>
      <c r="F22" s="65">
        <v>500</v>
      </c>
      <c r="G22" s="66">
        <v>2000</v>
      </c>
      <c r="H22" s="40" t="e">
        <f>G17/F17*100</f>
        <v>#DIV/0!</v>
      </c>
    </row>
    <row r="23" spans="1:8" ht="17.100000000000001" customHeight="1" thickBot="1" x14ac:dyDescent="0.25">
      <c r="A23" s="122" t="s">
        <v>17</v>
      </c>
      <c r="B23" s="146">
        <f>SUM(B24:B29)</f>
        <v>9930952</v>
      </c>
      <c r="C23" s="123">
        <f>SUM(C24:C29)</f>
        <v>10677392</v>
      </c>
      <c r="F23" s="57">
        <f>SUM(F24:F29)</f>
        <v>0</v>
      </c>
      <c r="G23" s="58">
        <f>SUM(G24:G29)</f>
        <v>0</v>
      </c>
    </row>
    <row r="24" spans="1:8" ht="17.100000000000001" customHeight="1" x14ac:dyDescent="0.2">
      <c r="A24" s="147" t="s">
        <v>82</v>
      </c>
      <c r="B24" s="148">
        <v>270000</v>
      </c>
      <c r="C24" s="149">
        <f>'rozpis položek'!B44</f>
        <v>360000</v>
      </c>
      <c r="D24" s="18"/>
      <c r="F24" s="64"/>
      <c r="G24" s="68"/>
      <c r="H24" s="18"/>
    </row>
    <row r="25" spans="1:8" ht="17.100000000000001" customHeight="1" x14ac:dyDescent="0.2">
      <c r="A25" s="59" t="s">
        <v>18</v>
      </c>
      <c r="B25" s="15">
        <v>190000</v>
      </c>
      <c r="C25" s="68">
        <f>'rozpis položek'!B45</f>
        <v>190000</v>
      </c>
      <c r="D25" s="18"/>
      <c r="F25" s="61"/>
      <c r="G25" s="60"/>
      <c r="H25" s="18"/>
    </row>
    <row r="26" spans="1:8" ht="17.100000000000001" customHeight="1" x14ac:dyDescent="0.2">
      <c r="A26" s="59" t="s">
        <v>19</v>
      </c>
      <c r="B26" s="15">
        <v>9129504</v>
      </c>
      <c r="C26" s="68">
        <f>'rozpis položek'!B46</f>
        <v>9762000</v>
      </c>
      <c r="D26" s="18"/>
      <c r="F26" s="61"/>
      <c r="G26" s="60"/>
      <c r="H26" s="18"/>
    </row>
    <row r="27" spans="1:8" ht="17.100000000000001" customHeight="1" x14ac:dyDescent="0.2">
      <c r="A27" s="52" t="s">
        <v>83</v>
      </c>
      <c r="B27" s="12">
        <v>238576</v>
      </c>
      <c r="C27" s="68">
        <f>'rozpis položek'!B47</f>
        <v>230000</v>
      </c>
      <c r="D27" s="18"/>
      <c r="F27" s="54"/>
      <c r="G27" s="53"/>
      <c r="H27" s="18"/>
    </row>
    <row r="28" spans="1:8" ht="17.100000000000001" customHeight="1" x14ac:dyDescent="0.2">
      <c r="A28" s="52" t="s">
        <v>20</v>
      </c>
      <c r="B28" s="145">
        <v>91260</v>
      </c>
      <c r="C28" s="84">
        <f>'rozpis položek'!B48</f>
        <v>121680.00000000001</v>
      </c>
      <c r="D28" s="18"/>
      <c r="F28" s="69"/>
      <c r="G28" s="53"/>
      <c r="H28" s="18"/>
    </row>
    <row r="29" spans="1:8" ht="17.100000000000001" customHeight="1" x14ac:dyDescent="0.2">
      <c r="A29" s="52" t="s">
        <v>84</v>
      </c>
      <c r="B29" s="12">
        <f>1134+10478</f>
        <v>11612</v>
      </c>
      <c r="C29" s="53">
        <f>SUM('rozpis položek'!B49:B51)</f>
        <v>13712</v>
      </c>
      <c r="D29" s="29">
        <f>C23/B23*100</f>
        <v>107.51629853814619</v>
      </c>
      <c r="F29" s="54"/>
      <c r="G29" s="53"/>
      <c r="H29" s="29" t="e">
        <f>G23/F23*100</f>
        <v>#DIV/0!</v>
      </c>
    </row>
    <row r="30" spans="1:8" ht="17.100000000000001" customHeight="1" thickBot="1" x14ac:dyDescent="0.25">
      <c r="A30" s="150" t="s">
        <v>21</v>
      </c>
      <c r="B30" s="151">
        <f>SUM(B31:B34)</f>
        <v>143408</v>
      </c>
      <c r="C30" s="152">
        <f>SUM(C31:C34)</f>
        <v>136408</v>
      </c>
      <c r="D30" s="27">
        <f>C24/B24*100</f>
        <v>133.33333333333331</v>
      </c>
      <c r="F30" s="63">
        <f>F32+F34</f>
        <v>0</v>
      </c>
      <c r="G30" s="56">
        <f>G32+G34</f>
        <v>0</v>
      </c>
      <c r="H30" s="27" t="e">
        <f>G24/F24*100</f>
        <v>#DIV/0!</v>
      </c>
    </row>
    <row r="31" spans="1:8" ht="17.100000000000001" customHeight="1" thickBot="1" x14ac:dyDescent="0.25">
      <c r="A31" s="198" t="s">
        <v>22</v>
      </c>
      <c r="B31" s="201">
        <v>1000</v>
      </c>
      <c r="C31" s="200">
        <f>'rozpis položek'!B53</f>
        <v>0</v>
      </c>
      <c r="D31" s="27"/>
      <c r="F31" s="63"/>
      <c r="G31" s="56"/>
      <c r="H31" s="27"/>
    </row>
    <row r="32" spans="1:8" ht="17.100000000000001" customHeight="1" x14ac:dyDescent="0.2">
      <c r="A32" s="88" t="s">
        <v>91</v>
      </c>
      <c r="B32" s="89">
        <v>96408</v>
      </c>
      <c r="C32" s="90">
        <f>'rozpis položek'!B54</f>
        <v>82019.7</v>
      </c>
      <c r="D32" s="38">
        <f>C29/B29*100</f>
        <v>118.08473992421634</v>
      </c>
      <c r="F32" s="64"/>
      <c r="G32" s="68"/>
      <c r="H32" s="38" t="e">
        <f>G29/F29*100</f>
        <v>#DIV/0!</v>
      </c>
    </row>
    <row r="33" spans="1:8" ht="17.100000000000001" customHeight="1" x14ac:dyDescent="0.2">
      <c r="A33" s="67" t="s">
        <v>92</v>
      </c>
      <c r="B33" s="16"/>
      <c r="C33" s="68">
        <f>'rozpis položek'!B55</f>
        <v>14388.3</v>
      </c>
      <c r="D33" s="38"/>
      <c r="F33" s="64"/>
      <c r="G33" s="68"/>
      <c r="H33" s="38"/>
    </row>
    <row r="34" spans="1:8" ht="17.100000000000001" customHeight="1" thickBot="1" x14ac:dyDescent="0.25">
      <c r="A34" s="67" t="s">
        <v>23</v>
      </c>
      <c r="B34" s="16">
        <v>46000</v>
      </c>
      <c r="C34" s="68">
        <f>'rozpis položek'!B56</f>
        <v>40000</v>
      </c>
      <c r="D34" s="29">
        <f>C30/B30*100</f>
        <v>95.118821823050311</v>
      </c>
      <c r="F34" s="70"/>
      <c r="G34" s="71"/>
      <c r="H34" s="29" t="e">
        <f>G30/F30*100</f>
        <v>#DIV/0!</v>
      </c>
    </row>
    <row r="35" spans="1:8" ht="24.95" customHeight="1" thickBot="1" x14ac:dyDescent="0.3">
      <c r="A35" s="72" t="s">
        <v>24</v>
      </c>
      <c r="B35" s="73">
        <f>B9+B14+B18+B23+B30</f>
        <v>11642360</v>
      </c>
      <c r="C35" s="74">
        <f>C9+C14+C18+C23+C30</f>
        <v>12734200</v>
      </c>
      <c r="F35" s="75">
        <f>F9+F14+F18+F23+F30</f>
        <v>1720</v>
      </c>
      <c r="G35" s="76">
        <f>G9+G14+G18+G23+G30</f>
        <v>6060</v>
      </c>
    </row>
    <row r="36" spans="1:8" ht="13.5" thickBot="1" x14ac:dyDescent="0.25">
      <c r="B36" s="19"/>
      <c r="D36" s="17">
        <f>C32/B32*100</f>
        <v>85.075616131441365</v>
      </c>
      <c r="F36" s="19"/>
      <c r="H36" s="17" t="e">
        <f>G32/F32*100</f>
        <v>#DIV/0!</v>
      </c>
    </row>
    <row r="37" spans="1:8" ht="17.100000000000001" customHeight="1" thickBot="1" x14ac:dyDescent="0.25">
      <c r="A37" s="14" t="s">
        <v>25</v>
      </c>
      <c r="B37" s="45" t="s">
        <v>37</v>
      </c>
      <c r="C37" s="46" t="s">
        <v>86</v>
      </c>
      <c r="D37" s="38">
        <f>C34/B34*100</f>
        <v>86.956521739130437</v>
      </c>
      <c r="F37" s="77" t="s">
        <v>37</v>
      </c>
      <c r="G37" s="78" t="s">
        <v>86</v>
      </c>
      <c r="H37" s="38" t="e">
        <f>G34/F34*100</f>
        <v>#DIV/0!</v>
      </c>
    </row>
    <row r="38" spans="1:8" ht="17.100000000000001" customHeight="1" thickBot="1" x14ac:dyDescent="0.25">
      <c r="B38" s="19"/>
      <c r="D38" s="18"/>
      <c r="F38" s="19"/>
      <c r="H38" s="18"/>
    </row>
    <row r="39" spans="1:8" ht="17.100000000000001" customHeight="1" thickBot="1" x14ac:dyDescent="0.25">
      <c r="A39" s="79" t="s">
        <v>26</v>
      </c>
      <c r="B39" s="80">
        <f>B13</f>
        <v>300000</v>
      </c>
      <c r="C39" s="81">
        <f>C13</f>
        <v>300000</v>
      </c>
      <c r="D39" s="20">
        <f>C35/B35*100</f>
        <v>109.37816731315644</v>
      </c>
      <c r="F39" s="82"/>
      <c r="G39" s="81"/>
      <c r="H39" s="21">
        <f>G35/F35*100</f>
        <v>352.32558139534882</v>
      </c>
    </row>
    <row r="40" spans="1:8" ht="17.100000000000001" customHeight="1" thickBot="1" x14ac:dyDescent="0.25">
      <c r="A40" s="83" t="s">
        <v>27</v>
      </c>
      <c r="B40" s="26">
        <v>41000</v>
      </c>
      <c r="C40" s="84">
        <v>51000</v>
      </c>
      <c r="D40" s="20"/>
      <c r="F40" s="85"/>
      <c r="G40" s="84"/>
      <c r="H40" s="21"/>
    </row>
    <row r="41" spans="1:8" ht="17.100000000000001" customHeight="1" thickBot="1" x14ac:dyDescent="0.25">
      <c r="A41" s="83" t="s">
        <v>28</v>
      </c>
      <c r="B41" s="26"/>
      <c r="C41" s="84"/>
      <c r="D41" s="20"/>
      <c r="F41" s="85">
        <v>4000</v>
      </c>
      <c r="G41" s="84">
        <v>12000</v>
      </c>
      <c r="H41" s="21"/>
    </row>
    <row r="42" spans="1:8" ht="17.100000000000001" customHeight="1" x14ac:dyDescent="0.2">
      <c r="A42" s="83" t="s">
        <v>34</v>
      </c>
      <c r="B42" s="26"/>
      <c r="C42" s="84"/>
      <c r="D42" s="18"/>
      <c r="F42" s="85"/>
      <c r="G42" s="84"/>
      <c r="H42" s="18"/>
    </row>
    <row r="43" spans="1:8" ht="17.100000000000001" customHeight="1" x14ac:dyDescent="0.2">
      <c r="A43" s="83" t="s">
        <v>35</v>
      </c>
      <c r="B43" s="26"/>
      <c r="C43" s="84"/>
      <c r="D43" s="28" t="s">
        <v>3</v>
      </c>
      <c r="F43" s="85"/>
      <c r="G43" s="84"/>
      <c r="H43" s="28" t="s">
        <v>3</v>
      </c>
    </row>
    <row r="44" spans="1:8" ht="17.100000000000001" customHeight="1" x14ac:dyDescent="0.2">
      <c r="A44" s="83" t="s">
        <v>88</v>
      </c>
      <c r="B44" s="26"/>
      <c r="C44" s="84"/>
      <c r="D44" s="28"/>
      <c r="F44" s="85"/>
      <c r="G44" s="84"/>
      <c r="H44" s="28"/>
    </row>
    <row r="45" spans="1:8" ht="17.100000000000001" customHeight="1" x14ac:dyDescent="0.2">
      <c r="A45" s="83" t="s">
        <v>29</v>
      </c>
      <c r="B45" s="26">
        <f>B26</f>
        <v>9129504</v>
      </c>
      <c r="C45" s="86">
        <f>C26</f>
        <v>9762000</v>
      </c>
      <c r="D45" s="28"/>
      <c r="F45" s="85"/>
      <c r="G45" s="84"/>
      <c r="H45" s="28"/>
    </row>
    <row r="46" spans="1:8" ht="17.100000000000001" customHeight="1" x14ac:dyDescent="0.2">
      <c r="A46" s="83" t="s">
        <v>85</v>
      </c>
      <c r="B46" s="26">
        <f>B27</f>
        <v>238576</v>
      </c>
      <c r="C46" s="84">
        <f>C27</f>
        <v>230000</v>
      </c>
      <c r="D46" s="29" t="e">
        <f>C42/B42*100</f>
        <v>#DIV/0!</v>
      </c>
      <c r="F46" s="87"/>
      <c r="G46" s="84"/>
      <c r="H46" s="29" t="e">
        <f>G42/F42*100</f>
        <v>#DIV/0!</v>
      </c>
    </row>
    <row r="47" spans="1:8" ht="17.100000000000001" customHeight="1" x14ac:dyDescent="0.2">
      <c r="A47" s="83" t="s">
        <v>96</v>
      </c>
      <c r="B47" s="26"/>
      <c r="C47" s="84">
        <f>C33</f>
        <v>14388.3</v>
      </c>
      <c r="D47" s="38"/>
      <c r="F47" s="87"/>
      <c r="G47" s="84"/>
      <c r="H47" s="40"/>
    </row>
    <row r="48" spans="1:8" ht="17.100000000000001" customHeight="1" x14ac:dyDescent="0.2">
      <c r="A48" s="83" t="s">
        <v>30</v>
      </c>
      <c r="B48" s="26">
        <f>F52</f>
        <v>2280</v>
      </c>
      <c r="C48" s="84">
        <f>G52</f>
        <v>5940</v>
      </c>
      <c r="D48" s="38" t="e">
        <f>C43/B43*100</f>
        <v>#DIV/0!</v>
      </c>
      <c r="F48" s="87"/>
      <c r="G48" s="84"/>
      <c r="H48" s="40"/>
    </row>
    <row r="49" spans="1:9" s="91" customFormat="1" ht="24.95" customHeight="1" thickBot="1" x14ac:dyDescent="0.3">
      <c r="A49" s="191" t="s">
        <v>41</v>
      </c>
      <c r="B49" s="192">
        <f>B35-SUM(B39:B48)</f>
        <v>1931000</v>
      </c>
      <c r="C49" s="193">
        <f>C35-SUM(C39:C48)</f>
        <v>2370871.6999999993</v>
      </c>
      <c r="D49" s="143"/>
      <c r="E49" s="144"/>
      <c r="F49" s="93"/>
      <c r="G49" s="94"/>
      <c r="H49" s="92"/>
    </row>
    <row r="50" spans="1:9" s="91" customFormat="1" ht="24.95" customHeight="1" thickBot="1" x14ac:dyDescent="0.3">
      <c r="A50" s="95" t="s">
        <v>31</v>
      </c>
      <c r="B50" s="96">
        <f>SUM(B39:B49)</f>
        <v>11642360</v>
      </c>
      <c r="C50" s="97">
        <f>SUM(C39:C49)</f>
        <v>12734200</v>
      </c>
      <c r="D50" s="98">
        <f>C46/B46*100</f>
        <v>96.405338340822212</v>
      </c>
      <c r="F50" s="99">
        <f>SUM(F39:F48)</f>
        <v>4000</v>
      </c>
      <c r="G50" s="100">
        <f>SUM(G39:G48)</f>
        <v>12000</v>
      </c>
      <c r="H50" s="101" t="e">
        <f>G43/F43*100</f>
        <v>#DIV/0!</v>
      </c>
    </row>
    <row r="51" spans="1:9" ht="13.5" thickBot="1" x14ac:dyDescent="0.25">
      <c r="B51" s="2"/>
      <c r="D51" s="11">
        <f>C46/B46*100</f>
        <v>96.405338340822212</v>
      </c>
      <c r="F51" s="2"/>
      <c r="H51" s="11" t="e">
        <f>G46/F46*100</f>
        <v>#DIV/0!</v>
      </c>
    </row>
    <row r="52" spans="1:9" ht="16.5" thickBot="1" x14ac:dyDescent="0.3">
      <c r="A52" s="102"/>
      <c r="B52" s="103"/>
      <c r="C52" s="104"/>
      <c r="D52" s="41"/>
      <c r="F52" s="24">
        <f>F50-F35</f>
        <v>2280</v>
      </c>
      <c r="G52" s="105">
        <f>SUM(G50-G35)</f>
        <v>5940</v>
      </c>
      <c r="H52" s="23"/>
      <c r="I52" s="2" t="s">
        <v>36</v>
      </c>
    </row>
    <row r="53" spans="1:9" x14ac:dyDescent="0.2">
      <c r="B53" s="2"/>
      <c r="D53" s="22"/>
      <c r="F53" s="2"/>
      <c r="H53" s="22"/>
      <c r="I53" s="2" t="s">
        <v>32</v>
      </c>
    </row>
    <row r="54" spans="1:9" x14ac:dyDescent="0.2">
      <c r="B54" s="2"/>
      <c r="D54" s="39"/>
      <c r="F54" s="2"/>
      <c r="H54" s="39"/>
      <c r="I54" s="2"/>
    </row>
    <row r="55" spans="1:9" x14ac:dyDescent="0.2">
      <c r="A55" s="2" t="s">
        <v>99</v>
      </c>
      <c r="C55" s="19"/>
    </row>
    <row r="56" spans="1:9" x14ac:dyDescent="0.2">
      <c r="A56" s="2" t="s">
        <v>100</v>
      </c>
    </row>
  </sheetData>
  <sheetProtection selectLockedCells="1" selectUnlockedCells="1"/>
  <pageMargins left="0.78749999999999998" right="0.78749999999999998" top="0.78749999999999998" bottom="0.78749999999999998" header="0.51180555555555551" footer="0.51180555555555551"/>
  <pageSetup paperSize="9" scale="56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0E9FC-0D75-4AA1-9EAC-472805D6ADF8}">
  <sheetPr>
    <pageSetUpPr fitToPage="1"/>
  </sheetPr>
  <dimension ref="A1:F61"/>
  <sheetViews>
    <sheetView topLeftCell="A37" workbookViewId="0">
      <selection activeCell="H52" sqref="H52"/>
    </sheetView>
  </sheetViews>
  <sheetFormatPr defaultRowHeight="12.75" x14ac:dyDescent="0.2"/>
  <cols>
    <col min="1" max="1" width="75" customWidth="1"/>
    <col min="2" max="2" width="13.140625" style="1" customWidth="1"/>
    <col min="3" max="3" width="0" style="2" hidden="1" customWidth="1"/>
    <col min="4" max="4" width="12.42578125" style="2" customWidth="1"/>
    <col min="5" max="5" width="0" style="2" hidden="1" customWidth="1"/>
    <col min="254" max="254" width="40.7109375" customWidth="1"/>
    <col min="255" max="255" width="22.28515625" customWidth="1"/>
    <col min="256" max="256" width="18.85546875" customWidth="1"/>
    <col min="257" max="257" width="0" hidden="1" customWidth="1"/>
    <col min="258" max="258" width="12.42578125" customWidth="1"/>
    <col min="259" max="259" width="19.28515625" customWidth="1"/>
    <col min="260" max="260" width="21" customWidth="1"/>
    <col min="261" max="261" width="0" hidden="1" customWidth="1"/>
    <col min="510" max="510" width="40.7109375" customWidth="1"/>
    <col min="511" max="511" width="22.28515625" customWidth="1"/>
    <col min="512" max="512" width="18.85546875" customWidth="1"/>
    <col min="513" max="513" width="0" hidden="1" customWidth="1"/>
    <col min="514" max="514" width="12.42578125" customWidth="1"/>
    <col min="515" max="515" width="19.28515625" customWidth="1"/>
    <col min="516" max="516" width="21" customWidth="1"/>
    <col min="517" max="517" width="0" hidden="1" customWidth="1"/>
    <col min="766" max="766" width="40.7109375" customWidth="1"/>
    <col min="767" max="767" width="22.28515625" customWidth="1"/>
    <col min="768" max="768" width="18.85546875" customWidth="1"/>
    <col min="769" max="769" width="0" hidden="1" customWidth="1"/>
    <col min="770" max="770" width="12.42578125" customWidth="1"/>
    <col min="771" max="771" width="19.28515625" customWidth="1"/>
    <col min="772" max="772" width="21" customWidth="1"/>
    <col min="773" max="773" width="0" hidden="1" customWidth="1"/>
    <col min="1022" max="1022" width="40.7109375" customWidth="1"/>
    <col min="1023" max="1023" width="22.28515625" customWidth="1"/>
    <col min="1024" max="1024" width="18.85546875" customWidth="1"/>
    <col min="1025" max="1025" width="0" hidden="1" customWidth="1"/>
    <col min="1026" max="1026" width="12.42578125" customWidth="1"/>
    <col min="1027" max="1027" width="19.28515625" customWidth="1"/>
    <col min="1028" max="1028" width="21" customWidth="1"/>
    <col min="1029" max="1029" width="0" hidden="1" customWidth="1"/>
    <col min="1278" max="1278" width="40.7109375" customWidth="1"/>
    <col min="1279" max="1279" width="22.28515625" customWidth="1"/>
    <col min="1280" max="1280" width="18.85546875" customWidth="1"/>
    <col min="1281" max="1281" width="0" hidden="1" customWidth="1"/>
    <col min="1282" max="1282" width="12.42578125" customWidth="1"/>
    <col min="1283" max="1283" width="19.28515625" customWidth="1"/>
    <col min="1284" max="1284" width="21" customWidth="1"/>
    <col min="1285" max="1285" width="0" hidden="1" customWidth="1"/>
    <col min="1534" max="1534" width="40.7109375" customWidth="1"/>
    <col min="1535" max="1535" width="22.28515625" customWidth="1"/>
    <col min="1536" max="1536" width="18.85546875" customWidth="1"/>
    <col min="1537" max="1537" width="0" hidden="1" customWidth="1"/>
    <col min="1538" max="1538" width="12.42578125" customWidth="1"/>
    <col min="1539" max="1539" width="19.28515625" customWidth="1"/>
    <col min="1540" max="1540" width="21" customWidth="1"/>
    <col min="1541" max="1541" width="0" hidden="1" customWidth="1"/>
    <col min="1790" max="1790" width="40.7109375" customWidth="1"/>
    <col min="1791" max="1791" width="22.28515625" customWidth="1"/>
    <col min="1792" max="1792" width="18.85546875" customWidth="1"/>
    <col min="1793" max="1793" width="0" hidden="1" customWidth="1"/>
    <col min="1794" max="1794" width="12.42578125" customWidth="1"/>
    <col min="1795" max="1795" width="19.28515625" customWidth="1"/>
    <col min="1796" max="1796" width="21" customWidth="1"/>
    <col min="1797" max="1797" width="0" hidden="1" customWidth="1"/>
    <col min="2046" max="2046" width="40.7109375" customWidth="1"/>
    <col min="2047" max="2047" width="22.28515625" customWidth="1"/>
    <col min="2048" max="2048" width="18.85546875" customWidth="1"/>
    <col min="2049" max="2049" width="0" hidden="1" customWidth="1"/>
    <col min="2050" max="2050" width="12.42578125" customWidth="1"/>
    <col min="2051" max="2051" width="19.28515625" customWidth="1"/>
    <col min="2052" max="2052" width="21" customWidth="1"/>
    <col min="2053" max="2053" width="0" hidden="1" customWidth="1"/>
    <col min="2302" max="2302" width="40.7109375" customWidth="1"/>
    <col min="2303" max="2303" width="22.28515625" customWidth="1"/>
    <col min="2304" max="2304" width="18.85546875" customWidth="1"/>
    <col min="2305" max="2305" width="0" hidden="1" customWidth="1"/>
    <col min="2306" max="2306" width="12.42578125" customWidth="1"/>
    <col min="2307" max="2307" width="19.28515625" customWidth="1"/>
    <col min="2308" max="2308" width="21" customWidth="1"/>
    <col min="2309" max="2309" width="0" hidden="1" customWidth="1"/>
    <col min="2558" max="2558" width="40.7109375" customWidth="1"/>
    <col min="2559" max="2559" width="22.28515625" customWidth="1"/>
    <col min="2560" max="2560" width="18.85546875" customWidth="1"/>
    <col min="2561" max="2561" width="0" hidden="1" customWidth="1"/>
    <col min="2562" max="2562" width="12.42578125" customWidth="1"/>
    <col min="2563" max="2563" width="19.28515625" customWidth="1"/>
    <col min="2564" max="2564" width="21" customWidth="1"/>
    <col min="2565" max="2565" width="0" hidden="1" customWidth="1"/>
    <col min="2814" max="2814" width="40.7109375" customWidth="1"/>
    <col min="2815" max="2815" width="22.28515625" customWidth="1"/>
    <col min="2816" max="2816" width="18.85546875" customWidth="1"/>
    <col min="2817" max="2817" width="0" hidden="1" customWidth="1"/>
    <col min="2818" max="2818" width="12.42578125" customWidth="1"/>
    <col min="2819" max="2819" width="19.28515625" customWidth="1"/>
    <col min="2820" max="2820" width="21" customWidth="1"/>
    <col min="2821" max="2821" width="0" hidden="1" customWidth="1"/>
    <col min="3070" max="3070" width="40.7109375" customWidth="1"/>
    <col min="3071" max="3071" width="22.28515625" customWidth="1"/>
    <col min="3072" max="3072" width="18.85546875" customWidth="1"/>
    <col min="3073" max="3073" width="0" hidden="1" customWidth="1"/>
    <col min="3074" max="3074" width="12.42578125" customWidth="1"/>
    <col min="3075" max="3075" width="19.28515625" customWidth="1"/>
    <col min="3076" max="3076" width="21" customWidth="1"/>
    <col min="3077" max="3077" width="0" hidden="1" customWidth="1"/>
    <col min="3326" max="3326" width="40.7109375" customWidth="1"/>
    <col min="3327" max="3327" width="22.28515625" customWidth="1"/>
    <col min="3328" max="3328" width="18.85546875" customWidth="1"/>
    <col min="3329" max="3329" width="0" hidden="1" customWidth="1"/>
    <col min="3330" max="3330" width="12.42578125" customWidth="1"/>
    <col min="3331" max="3331" width="19.28515625" customWidth="1"/>
    <col min="3332" max="3332" width="21" customWidth="1"/>
    <col min="3333" max="3333" width="0" hidden="1" customWidth="1"/>
    <col min="3582" max="3582" width="40.7109375" customWidth="1"/>
    <col min="3583" max="3583" width="22.28515625" customWidth="1"/>
    <col min="3584" max="3584" width="18.85546875" customWidth="1"/>
    <col min="3585" max="3585" width="0" hidden="1" customWidth="1"/>
    <col min="3586" max="3586" width="12.42578125" customWidth="1"/>
    <col min="3587" max="3587" width="19.28515625" customWidth="1"/>
    <col min="3588" max="3588" width="21" customWidth="1"/>
    <col min="3589" max="3589" width="0" hidden="1" customWidth="1"/>
    <col min="3838" max="3838" width="40.7109375" customWidth="1"/>
    <col min="3839" max="3839" width="22.28515625" customWidth="1"/>
    <col min="3840" max="3840" width="18.85546875" customWidth="1"/>
    <col min="3841" max="3841" width="0" hidden="1" customWidth="1"/>
    <col min="3842" max="3842" width="12.42578125" customWidth="1"/>
    <col min="3843" max="3843" width="19.28515625" customWidth="1"/>
    <col min="3844" max="3844" width="21" customWidth="1"/>
    <col min="3845" max="3845" width="0" hidden="1" customWidth="1"/>
    <col min="4094" max="4094" width="40.7109375" customWidth="1"/>
    <col min="4095" max="4095" width="22.28515625" customWidth="1"/>
    <col min="4096" max="4096" width="18.85546875" customWidth="1"/>
    <col min="4097" max="4097" width="0" hidden="1" customWidth="1"/>
    <col min="4098" max="4098" width="12.42578125" customWidth="1"/>
    <col min="4099" max="4099" width="19.28515625" customWidth="1"/>
    <col min="4100" max="4100" width="21" customWidth="1"/>
    <col min="4101" max="4101" width="0" hidden="1" customWidth="1"/>
    <col min="4350" max="4350" width="40.7109375" customWidth="1"/>
    <col min="4351" max="4351" width="22.28515625" customWidth="1"/>
    <col min="4352" max="4352" width="18.85546875" customWidth="1"/>
    <col min="4353" max="4353" width="0" hidden="1" customWidth="1"/>
    <col min="4354" max="4354" width="12.42578125" customWidth="1"/>
    <col min="4355" max="4355" width="19.28515625" customWidth="1"/>
    <col min="4356" max="4356" width="21" customWidth="1"/>
    <col min="4357" max="4357" width="0" hidden="1" customWidth="1"/>
    <col min="4606" max="4606" width="40.7109375" customWidth="1"/>
    <col min="4607" max="4607" width="22.28515625" customWidth="1"/>
    <col min="4608" max="4608" width="18.85546875" customWidth="1"/>
    <col min="4609" max="4609" width="0" hidden="1" customWidth="1"/>
    <col min="4610" max="4610" width="12.42578125" customWidth="1"/>
    <col min="4611" max="4611" width="19.28515625" customWidth="1"/>
    <col min="4612" max="4612" width="21" customWidth="1"/>
    <col min="4613" max="4613" width="0" hidden="1" customWidth="1"/>
    <col min="4862" max="4862" width="40.7109375" customWidth="1"/>
    <col min="4863" max="4863" width="22.28515625" customWidth="1"/>
    <col min="4864" max="4864" width="18.85546875" customWidth="1"/>
    <col min="4865" max="4865" width="0" hidden="1" customWidth="1"/>
    <col min="4866" max="4866" width="12.42578125" customWidth="1"/>
    <col min="4867" max="4867" width="19.28515625" customWidth="1"/>
    <col min="4868" max="4868" width="21" customWidth="1"/>
    <col min="4869" max="4869" width="0" hidden="1" customWidth="1"/>
    <col min="5118" max="5118" width="40.7109375" customWidth="1"/>
    <col min="5119" max="5119" width="22.28515625" customWidth="1"/>
    <col min="5120" max="5120" width="18.85546875" customWidth="1"/>
    <col min="5121" max="5121" width="0" hidden="1" customWidth="1"/>
    <col min="5122" max="5122" width="12.42578125" customWidth="1"/>
    <col min="5123" max="5123" width="19.28515625" customWidth="1"/>
    <col min="5124" max="5124" width="21" customWidth="1"/>
    <col min="5125" max="5125" width="0" hidden="1" customWidth="1"/>
    <col min="5374" max="5374" width="40.7109375" customWidth="1"/>
    <col min="5375" max="5375" width="22.28515625" customWidth="1"/>
    <col min="5376" max="5376" width="18.85546875" customWidth="1"/>
    <col min="5377" max="5377" width="0" hidden="1" customWidth="1"/>
    <col min="5378" max="5378" width="12.42578125" customWidth="1"/>
    <col min="5379" max="5379" width="19.28515625" customWidth="1"/>
    <col min="5380" max="5380" width="21" customWidth="1"/>
    <col min="5381" max="5381" width="0" hidden="1" customWidth="1"/>
    <col min="5630" max="5630" width="40.7109375" customWidth="1"/>
    <col min="5631" max="5631" width="22.28515625" customWidth="1"/>
    <col min="5632" max="5632" width="18.85546875" customWidth="1"/>
    <col min="5633" max="5633" width="0" hidden="1" customWidth="1"/>
    <col min="5634" max="5634" width="12.42578125" customWidth="1"/>
    <col min="5635" max="5635" width="19.28515625" customWidth="1"/>
    <col min="5636" max="5636" width="21" customWidth="1"/>
    <col min="5637" max="5637" width="0" hidden="1" customWidth="1"/>
    <col min="5886" max="5886" width="40.7109375" customWidth="1"/>
    <col min="5887" max="5887" width="22.28515625" customWidth="1"/>
    <col min="5888" max="5888" width="18.85546875" customWidth="1"/>
    <col min="5889" max="5889" width="0" hidden="1" customWidth="1"/>
    <col min="5890" max="5890" width="12.42578125" customWidth="1"/>
    <col min="5891" max="5891" width="19.28515625" customWidth="1"/>
    <col min="5892" max="5892" width="21" customWidth="1"/>
    <col min="5893" max="5893" width="0" hidden="1" customWidth="1"/>
    <col min="6142" max="6142" width="40.7109375" customWidth="1"/>
    <col min="6143" max="6143" width="22.28515625" customWidth="1"/>
    <col min="6144" max="6144" width="18.85546875" customWidth="1"/>
    <col min="6145" max="6145" width="0" hidden="1" customWidth="1"/>
    <col min="6146" max="6146" width="12.42578125" customWidth="1"/>
    <col min="6147" max="6147" width="19.28515625" customWidth="1"/>
    <col min="6148" max="6148" width="21" customWidth="1"/>
    <col min="6149" max="6149" width="0" hidden="1" customWidth="1"/>
    <col min="6398" max="6398" width="40.7109375" customWidth="1"/>
    <col min="6399" max="6399" width="22.28515625" customWidth="1"/>
    <col min="6400" max="6400" width="18.85546875" customWidth="1"/>
    <col min="6401" max="6401" width="0" hidden="1" customWidth="1"/>
    <col min="6402" max="6402" width="12.42578125" customWidth="1"/>
    <col min="6403" max="6403" width="19.28515625" customWidth="1"/>
    <col min="6404" max="6404" width="21" customWidth="1"/>
    <col min="6405" max="6405" width="0" hidden="1" customWidth="1"/>
    <col min="6654" max="6654" width="40.7109375" customWidth="1"/>
    <col min="6655" max="6655" width="22.28515625" customWidth="1"/>
    <col min="6656" max="6656" width="18.85546875" customWidth="1"/>
    <col min="6657" max="6657" width="0" hidden="1" customWidth="1"/>
    <col min="6658" max="6658" width="12.42578125" customWidth="1"/>
    <col min="6659" max="6659" width="19.28515625" customWidth="1"/>
    <col min="6660" max="6660" width="21" customWidth="1"/>
    <col min="6661" max="6661" width="0" hidden="1" customWidth="1"/>
    <col min="6910" max="6910" width="40.7109375" customWidth="1"/>
    <col min="6911" max="6911" width="22.28515625" customWidth="1"/>
    <col min="6912" max="6912" width="18.85546875" customWidth="1"/>
    <col min="6913" max="6913" width="0" hidden="1" customWidth="1"/>
    <col min="6914" max="6914" width="12.42578125" customWidth="1"/>
    <col min="6915" max="6915" width="19.28515625" customWidth="1"/>
    <col min="6916" max="6916" width="21" customWidth="1"/>
    <col min="6917" max="6917" width="0" hidden="1" customWidth="1"/>
    <col min="7166" max="7166" width="40.7109375" customWidth="1"/>
    <col min="7167" max="7167" width="22.28515625" customWidth="1"/>
    <col min="7168" max="7168" width="18.85546875" customWidth="1"/>
    <col min="7169" max="7169" width="0" hidden="1" customWidth="1"/>
    <col min="7170" max="7170" width="12.42578125" customWidth="1"/>
    <col min="7171" max="7171" width="19.28515625" customWidth="1"/>
    <col min="7172" max="7172" width="21" customWidth="1"/>
    <col min="7173" max="7173" width="0" hidden="1" customWidth="1"/>
    <col min="7422" max="7422" width="40.7109375" customWidth="1"/>
    <col min="7423" max="7423" width="22.28515625" customWidth="1"/>
    <col min="7424" max="7424" width="18.85546875" customWidth="1"/>
    <col min="7425" max="7425" width="0" hidden="1" customWidth="1"/>
    <col min="7426" max="7426" width="12.42578125" customWidth="1"/>
    <col min="7427" max="7427" width="19.28515625" customWidth="1"/>
    <col min="7428" max="7428" width="21" customWidth="1"/>
    <col min="7429" max="7429" width="0" hidden="1" customWidth="1"/>
    <col min="7678" max="7678" width="40.7109375" customWidth="1"/>
    <col min="7679" max="7679" width="22.28515625" customWidth="1"/>
    <col min="7680" max="7680" width="18.85546875" customWidth="1"/>
    <col min="7681" max="7681" width="0" hidden="1" customWidth="1"/>
    <col min="7682" max="7682" width="12.42578125" customWidth="1"/>
    <col min="7683" max="7683" width="19.28515625" customWidth="1"/>
    <col min="7684" max="7684" width="21" customWidth="1"/>
    <col min="7685" max="7685" width="0" hidden="1" customWidth="1"/>
    <col min="7934" max="7934" width="40.7109375" customWidth="1"/>
    <col min="7935" max="7935" width="22.28515625" customWidth="1"/>
    <col min="7936" max="7936" width="18.85546875" customWidth="1"/>
    <col min="7937" max="7937" width="0" hidden="1" customWidth="1"/>
    <col min="7938" max="7938" width="12.42578125" customWidth="1"/>
    <col min="7939" max="7939" width="19.28515625" customWidth="1"/>
    <col min="7940" max="7940" width="21" customWidth="1"/>
    <col min="7941" max="7941" width="0" hidden="1" customWidth="1"/>
    <col min="8190" max="8190" width="40.7109375" customWidth="1"/>
    <col min="8191" max="8191" width="22.28515625" customWidth="1"/>
    <col min="8192" max="8192" width="18.85546875" customWidth="1"/>
    <col min="8193" max="8193" width="0" hidden="1" customWidth="1"/>
    <col min="8194" max="8194" width="12.42578125" customWidth="1"/>
    <col min="8195" max="8195" width="19.28515625" customWidth="1"/>
    <col min="8196" max="8196" width="21" customWidth="1"/>
    <col min="8197" max="8197" width="0" hidden="1" customWidth="1"/>
    <col min="8446" max="8446" width="40.7109375" customWidth="1"/>
    <col min="8447" max="8447" width="22.28515625" customWidth="1"/>
    <col min="8448" max="8448" width="18.85546875" customWidth="1"/>
    <col min="8449" max="8449" width="0" hidden="1" customWidth="1"/>
    <col min="8450" max="8450" width="12.42578125" customWidth="1"/>
    <col min="8451" max="8451" width="19.28515625" customWidth="1"/>
    <col min="8452" max="8452" width="21" customWidth="1"/>
    <col min="8453" max="8453" width="0" hidden="1" customWidth="1"/>
    <col min="8702" max="8702" width="40.7109375" customWidth="1"/>
    <col min="8703" max="8703" width="22.28515625" customWidth="1"/>
    <col min="8704" max="8704" width="18.85546875" customWidth="1"/>
    <col min="8705" max="8705" width="0" hidden="1" customWidth="1"/>
    <col min="8706" max="8706" width="12.42578125" customWidth="1"/>
    <col min="8707" max="8707" width="19.28515625" customWidth="1"/>
    <col min="8708" max="8708" width="21" customWidth="1"/>
    <col min="8709" max="8709" width="0" hidden="1" customWidth="1"/>
    <col min="8958" max="8958" width="40.7109375" customWidth="1"/>
    <col min="8959" max="8959" width="22.28515625" customWidth="1"/>
    <col min="8960" max="8960" width="18.85546875" customWidth="1"/>
    <col min="8961" max="8961" width="0" hidden="1" customWidth="1"/>
    <col min="8962" max="8962" width="12.42578125" customWidth="1"/>
    <col min="8963" max="8963" width="19.28515625" customWidth="1"/>
    <col min="8964" max="8964" width="21" customWidth="1"/>
    <col min="8965" max="8965" width="0" hidden="1" customWidth="1"/>
    <col min="9214" max="9214" width="40.7109375" customWidth="1"/>
    <col min="9215" max="9215" width="22.28515625" customWidth="1"/>
    <col min="9216" max="9216" width="18.85546875" customWidth="1"/>
    <col min="9217" max="9217" width="0" hidden="1" customWidth="1"/>
    <col min="9218" max="9218" width="12.42578125" customWidth="1"/>
    <col min="9219" max="9219" width="19.28515625" customWidth="1"/>
    <col min="9220" max="9220" width="21" customWidth="1"/>
    <col min="9221" max="9221" width="0" hidden="1" customWidth="1"/>
    <col min="9470" max="9470" width="40.7109375" customWidth="1"/>
    <col min="9471" max="9471" width="22.28515625" customWidth="1"/>
    <col min="9472" max="9472" width="18.85546875" customWidth="1"/>
    <col min="9473" max="9473" width="0" hidden="1" customWidth="1"/>
    <col min="9474" max="9474" width="12.42578125" customWidth="1"/>
    <col min="9475" max="9475" width="19.28515625" customWidth="1"/>
    <col min="9476" max="9476" width="21" customWidth="1"/>
    <col min="9477" max="9477" width="0" hidden="1" customWidth="1"/>
    <col min="9726" max="9726" width="40.7109375" customWidth="1"/>
    <col min="9727" max="9727" width="22.28515625" customWidth="1"/>
    <col min="9728" max="9728" width="18.85546875" customWidth="1"/>
    <col min="9729" max="9729" width="0" hidden="1" customWidth="1"/>
    <col min="9730" max="9730" width="12.42578125" customWidth="1"/>
    <col min="9731" max="9731" width="19.28515625" customWidth="1"/>
    <col min="9732" max="9732" width="21" customWidth="1"/>
    <col min="9733" max="9733" width="0" hidden="1" customWidth="1"/>
    <col min="9982" max="9982" width="40.7109375" customWidth="1"/>
    <col min="9983" max="9983" width="22.28515625" customWidth="1"/>
    <col min="9984" max="9984" width="18.85546875" customWidth="1"/>
    <col min="9985" max="9985" width="0" hidden="1" customWidth="1"/>
    <col min="9986" max="9986" width="12.42578125" customWidth="1"/>
    <col min="9987" max="9987" width="19.28515625" customWidth="1"/>
    <col min="9988" max="9988" width="21" customWidth="1"/>
    <col min="9989" max="9989" width="0" hidden="1" customWidth="1"/>
    <col min="10238" max="10238" width="40.7109375" customWidth="1"/>
    <col min="10239" max="10239" width="22.28515625" customWidth="1"/>
    <col min="10240" max="10240" width="18.85546875" customWidth="1"/>
    <col min="10241" max="10241" width="0" hidden="1" customWidth="1"/>
    <col min="10242" max="10242" width="12.42578125" customWidth="1"/>
    <col min="10243" max="10243" width="19.28515625" customWidth="1"/>
    <col min="10244" max="10244" width="21" customWidth="1"/>
    <col min="10245" max="10245" width="0" hidden="1" customWidth="1"/>
    <col min="10494" max="10494" width="40.7109375" customWidth="1"/>
    <col min="10495" max="10495" width="22.28515625" customWidth="1"/>
    <col min="10496" max="10496" width="18.85546875" customWidth="1"/>
    <col min="10497" max="10497" width="0" hidden="1" customWidth="1"/>
    <col min="10498" max="10498" width="12.42578125" customWidth="1"/>
    <col min="10499" max="10499" width="19.28515625" customWidth="1"/>
    <col min="10500" max="10500" width="21" customWidth="1"/>
    <col min="10501" max="10501" width="0" hidden="1" customWidth="1"/>
    <col min="10750" max="10750" width="40.7109375" customWidth="1"/>
    <col min="10751" max="10751" width="22.28515625" customWidth="1"/>
    <col min="10752" max="10752" width="18.85546875" customWidth="1"/>
    <col min="10753" max="10753" width="0" hidden="1" customWidth="1"/>
    <col min="10754" max="10754" width="12.42578125" customWidth="1"/>
    <col min="10755" max="10755" width="19.28515625" customWidth="1"/>
    <col min="10756" max="10756" width="21" customWidth="1"/>
    <col min="10757" max="10757" width="0" hidden="1" customWidth="1"/>
    <col min="11006" max="11006" width="40.7109375" customWidth="1"/>
    <col min="11007" max="11007" width="22.28515625" customWidth="1"/>
    <col min="11008" max="11008" width="18.85546875" customWidth="1"/>
    <col min="11009" max="11009" width="0" hidden="1" customWidth="1"/>
    <col min="11010" max="11010" width="12.42578125" customWidth="1"/>
    <col min="11011" max="11011" width="19.28515625" customWidth="1"/>
    <col min="11012" max="11012" width="21" customWidth="1"/>
    <col min="11013" max="11013" width="0" hidden="1" customWidth="1"/>
    <col min="11262" max="11262" width="40.7109375" customWidth="1"/>
    <col min="11263" max="11263" width="22.28515625" customWidth="1"/>
    <col min="11264" max="11264" width="18.85546875" customWidth="1"/>
    <col min="11265" max="11265" width="0" hidden="1" customWidth="1"/>
    <col min="11266" max="11266" width="12.42578125" customWidth="1"/>
    <col min="11267" max="11267" width="19.28515625" customWidth="1"/>
    <col min="11268" max="11268" width="21" customWidth="1"/>
    <col min="11269" max="11269" width="0" hidden="1" customWidth="1"/>
    <col min="11518" max="11518" width="40.7109375" customWidth="1"/>
    <col min="11519" max="11519" width="22.28515625" customWidth="1"/>
    <col min="11520" max="11520" width="18.85546875" customWidth="1"/>
    <col min="11521" max="11521" width="0" hidden="1" customWidth="1"/>
    <col min="11522" max="11522" width="12.42578125" customWidth="1"/>
    <col min="11523" max="11523" width="19.28515625" customWidth="1"/>
    <col min="11524" max="11524" width="21" customWidth="1"/>
    <col min="11525" max="11525" width="0" hidden="1" customWidth="1"/>
    <col min="11774" max="11774" width="40.7109375" customWidth="1"/>
    <col min="11775" max="11775" width="22.28515625" customWidth="1"/>
    <col min="11776" max="11776" width="18.85546875" customWidth="1"/>
    <col min="11777" max="11777" width="0" hidden="1" customWidth="1"/>
    <col min="11778" max="11778" width="12.42578125" customWidth="1"/>
    <col min="11779" max="11779" width="19.28515625" customWidth="1"/>
    <col min="11780" max="11780" width="21" customWidth="1"/>
    <col min="11781" max="11781" width="0" hidden="1" customWidth="1"/>
    <col min="12030" max="12030" width="40.7109375" customWidth="1"/>
    <col min="12031" max="12031" width="22.28515625" customWidth="1"/>
    <col min="12032" max="12032" width="18.85546875" customWidth="1"/>
    <col min="12033" max="12033" width="0" hidden="1" customWidth="1"/>
    <col min="12034" max="12034" width="12.42578125" customWidth="1"/>
    <col min="12035" max="12035" width="19.28515625" customWidth="1"/>
    <col min="12036" max="12036" width="21" customWidth="1"/>
    <col min="12037" max="12037" width="0" hidden="1" customWidth="1"/>
    <col min="12286" max="12286" width="40.7109375" customWidth="1"/>
    <col min="12287" max="12287" width="22.28515625" customWidth="1"/>
    <col min="12288" max="12288" width="18.85546875" customWidth="1"/>
    <col min="12289" max="12289" width="0" hidden="1" customWidth="1"/>
    <col min="12290" max="12290" width="12.42578125" customWidth="1"/>
    <col min="12291" max="12291" width="19.28515625" customWidth="1"/>
    <col min="12292" max="12292" width="21" customWidth="1"/>
    <col min="12293" max="12293" width="0" hidden="1" customWidth="1"/>
    <col min="12542" max="12542" width="40.7109375" customWidth="1"/>
    <col min="12543" max="12543" width="22.28515625" customWidth="1"/>
    <col min="12544" max="12544" width="18.85546875" customWidth="1"/>
    <col min="12545" max="12545" width="0" hidden="1" customWidth="1"/>
    <col min="12546" max="12546" width="12.42578125" customWidth="1"/>
    <col min="12547" max="12547" width="19.28515625" customWidth="1"/>
    <col min="12548" max="12548" width="21" customWidth="1"/>
    <col min="12549" max="12549" width="0" hidden="1" customWidth="1"/>
    <col min="12798" max="12798" width="40.7109375" customWidth="1"/>
    <col min="12799" max="12799" width="22.28515625" customWidth="1"/>
    <col min="12800" max="12800" width="18.85546875" customWidth="1"/>
    <col min="12801" max="12801" width="0" hidden="1" customWidth="1"/>
    <col min="12802" max="12802" width="12.42578125" customWidth="1"/>
    <col min="12803" max="12803" width="19.28515625" customWidth="1"/>
    <col min="12804" max="12804" width="21" customWidth="1"/>
    <col min="12805" max="12805" width="0" hidden="1" customWidth="1"/>
    <col min="13054" max="13054" width="40.7109375" customWidth="1"/>
    <col min="13055" max="13055" width="22.28515625" customWidth="1"/>
    <col min="13056" max="13056" width="18.85546875" customWidth="1"/>
    <col min="13057" max="13057" width="0" hidden="1" customWidth="1"/>
    <col min="13058" max="13058" width="12.42578125" customWidth="1"/>
    <col min="13059" max="13059" width="19.28515625" customWidth="1"/>
    <col min="13060" max="13060" width="21" customWidth="1"/>
    <col min="13061" max="13061" width="0" hidden="1" customWidth="1"/>
    <col min="13310" max="13310" width="40.7109375" customWidth="1"/>
    <col min="13311" max="13311" width="22.28515625" customWidth="1"/>
    <col min="13312" max="13312" width="18.85546875" customWidth="1"/>
    <col min="13313" max="13313" width="0" hidden="1" customWidth="1"/>
    <col min="13314" max="13314" width="12.42578125" customWidth="1"/>
    <col min="13315" max="13315" width="19.28515625" customWidth="1"/>
    <col min="13316" max="13316" width="21" customWidth="1"/>
    <col min="13317" max="13317" width="0" hidden="1" customWidth="1"/>
    <col min="13566" max="13566" width="40.7109375" customWidth="1"/>
    <col min="13567" max="13567" width="22.28515625" customWidth="1"/>
    <col min="13568" max="13568" width="18.85546875" customWidth="1"/>
    <col min="13569" max="13569" width="0" hidden="1" customWidth="1"/>
    <col min="13570" max="13570" width="12.42578125" customWidth="1"/>
    <col min="13571" max="13571" width="19.28515625" customWidth="1"/>
    <col min="13572" max="13572" width="21" customWidth="1"/>
    <col min="13573" max="13573" width="0" hidden="1" customWidth="1"/>
    <col min="13822" max="13822" width="40.7109375" customWidth="1"/>
    <col min="13823" max="13823" width="22.28515625" customWidth="1"/>
    <col min="13824" max="13824" width="18.85546875" customWidth="1"/>
    <col min="13825" max="13825" width="0" hidden="1" customWidth="1"/>
    <col min="13826" max="13826" width="12.42578125" customWidth="1"/>
    <col min="13827" max="13827" width="19.28515625" customWidth="1"/>
    <col min="13828" max="13828" width="21" customWidth="1"/>
    <col min="13829" max="13829" width="0" hidden="1" customWidth="1"/>
    <col min="14078" max="14078" width="40.7109375" customWidth="1"/>
    <col min="14079" max="14079" width="22.28515625" customWidth="1"/>
    <col min="14080" max="14080" width="18.85546875" customWidth="1"/>
    <col min="14081" max="14081" width="0" hidden="1" customWidth="1"/>
    <col min="14082" max="14082" width="12.42578125" customWidth="1"/>
    <col min="14083" max="14083" width="19.28515625" customWidth="1"/>
    <col min="14084" max="14084" width="21" customWidth="1"/>
    <col min="14085" max="14085" width="0" hidden="1" customWidth="1"/>
    <col min="14334" max="14334" width="40.7109375" customWidth="1"/>
    <col min="14335" max="14335" width="22.28515625" customWidth="1"/>
    <col min="14336" max="14336" width="18.85546875" customWidth="1"/>
    <col min="14337" max="14337" width="0" hidden="1" customWidth="1"/>
    <col min="14338" max="14338" width="12.42578125" customWidth="1"/>
    <col min="14339" max="14339" width="19.28515625" customWidth="1"/>
    <col min="14340" max="14340" width="21" customWidth="1"/>
    <col min="14341" max="14341" width="0" hidden="1" customWidth="1"/>
    <col min="14590" max="14590" width="40.7109375" customWidth="1"/>
    <col min="14591" max="14591" width="22.28515625" customWidth="1"/>
    <col min="14592" max="14592" width="18.85546875" customWidth="1"/>
    <col min="14593" max="14593" width="0" hidden="1" customWidth="1"/>
    <col min="14594" max="14594" width="12.42578125" customWidth="1"/>
    <col min="14595" max="14595" width="19.28515625" customWidth="1"/>
    <col min="14596" max="14596" width="21" customWidth="1"/>
    <col min="14597" max="14597" width="0" hidden="1" customWidth="1"/>
    <col min="14846" max="14846" width="40.7109375" customWidth="1"/>
    <col min="14847" max="14847" width="22.28515625" customWidth="1"/>
    <col min="14848" max="14848" width="18.85546875" customWidth="1"/>
    <col min="14849" max="14849" width="0" hidden="1" customWidth="1"/>
    <col min="14850" max="14850" width="12.42578125" customWidth="1"/>
    <col min="14851" max="14851" width="19.28515625" customWidth="1"/>
    <col min="14852" max="14852" width="21" customWidth="1"/>
    <col min="14853" max="14853" width="0" hidden="1" customWidth="1"/>
    <col min="15102" max="15102" width="40.7109375" customWidth="1"/>
    <col min="15103" max="15103" width="22.28515625" customWidth="1"/>
    <col min="15104" max="15104" width="18.85546875" customWidth="1"/>
    <col min="15105" max="15105" width="0" hidden="1" customWidth="1"/>
    <col min="15106" max="15106" width="12.42578125" customWidth="1"/>
    <col min="15107" max="15107" width="19.28515625" customWidth="1"/>
    <col min="15108" max="15108" width="21" customWidth="1"/>
    <col min="15109" max="15109" width="0" hidden="1" customWidth="1"/>
    <col min="15358" max="15358" width="40.7109375" customWidth="1"/>
    <col min="15359" max="15359" width="22.28515625" customWidth="1"/>
    <col min="15360" max="15360" width="18.85546875" customWidth="1"/>
    <col min="15361" max="15361" width="0" hidden="1" customWidth="1"/>
    <col min="15362" max="15362" width="12.42578125" customWidth="1"/>
    <col min="15363" max="15363" width="19.28515625" customWidth="1"/>
    <col min="15364" max="15364" width="21" customWidth="1"/>
    <col min="15365" max="15365" width="0" hidden="1" customWidth="1"/>
    <col min="15614" max="15614" width="40.7109375" customWidth="1"/>
    <col min="15615" max="15615" width="22.28515625" customWidth="1"/>
    <col min="15616" max="15616" width="18.85546875" customWidth="1"/>
    <col min="15617" max="15617" width="0" hidden="1" customWidth="1"/>
    <col min="15618" max="15618" width="12.42578125" customWidth="1"/>
    <col min="15619" max="15619" width="19.28515625" customWidth="1"/>
    <col min="15620" max="15620" width="21" customWidth="1"/>
    <col min="15621" max="15621" width="0" hidden="1" customWidth="1"/>
    <col min="15870" max="15870" width="40.7109375" customWidth="1"/>
    <col min="15871" max="15871" width="22.28515625" customWidth="1"/>
    <col min="15872" max="15872" width="18.85546875" customWidth="1"/>
    <col min="15873" max="15873" width="0" hidden="1" customWidth="1"/>
    <col min="15874" max="15874" width="12.42578125" customWidth="1"/>
    <col min="15875" max="15875" width="19.28515625" customWidth="1"/>
    <col min="15876" max="15876" width="21" customWidth="1"/>
    <col min="15877" max="15877" width="0" hidden="1" customWidth="1"/>
    <col min="16126" max="16126" width="40.7109375" customWidth="1"/>
    <col min="16127" max="16127" width="22.28515625" customWidth="1"/>
    <col min="16128" max="16128" width="18.85546875" customWidth="1"/>
    <col min="16129" max="16129" width="0" hidden="1" customWidth="1"/>
    <col min="16130" max="16130" width="12.42578125" customWidth="1"/>
    <col min="16131" max="16131" width="19.28515625" customWidth="1"/>
    <col min="16132" max="16132" width="21" customWidth="1"/>
    <col min="16133" max="16133" width="0" hidden="1" customWidth="1"/>
  </cols>
  <sheetData>
    <row r="1" spans="1:5" ht="15.75" x14ac:dyDescent="0.25">
      <c r="A1" s="5" t="s">
        <v>0</v>
      </c>
      <c r="B1" s="6"/>
    </row>
    <row r="3" spans="1:5" ht="15.75" x14ac:dyDescent="0.25">
      <c r="A3" s="42" t="s">
        <v>90</v>
      </c>
      <c r="B3" s="4"/>
      <c r="C3" s="5"/>
    </row>
    <row r="6" spans="1:5" x14ac:dyDescent="0.2">
      <c r="A6" s="3" t="s">
        <v>42</v>
      </c>
    </row>
    <row r="7" spans="1:5" x14ac:dyDescent="0.2">
      <c r="A7" s="14"/>
      <c r="B7" s="106"/>
      <c r="C7" s="47" t="s">
        <v>3</v>
      </c>
      <c r="E7" s="7" t="s">
        <v>3</v>
      </c>
    </row>
    <row r="8" spans="1:5" ht="13.5" thickBot="1" x14ac:dyDescent="0.25">
      <c r="B8" s="107" t="s">
        <v>4</v>
      </c>
    </row>
    <row r="9" spans="1:5" ht="13.5" thickBot="1" x14ac:dyDescent="0.25">
      <c r="A9" s="108" t="s">
        <v>39</v>
      </c>
      <c r="B9" s="109">
        <f>SUM(B10:B14)</f>
        <v>97000</v>
      </c>
      <c r="C9" s="40" t="e">
        <f>B9/#REF!*100</f>
        <v>#REF!</v>
      </c>
      <c r="E9" s="13" t="e">
        <f>#REF!/#REF!*100</f>
        <v>#REF!</v>
      </c>
    </row>
    <row r="10" spans="1:5" x14ac:dyDescent="0.2">
      <c r="A10" s="110" t="s">
        <v>43</v>
      </c>
      <c r="B10" s="66">
        <v>30000</v>
      </c>
      <c r="C10" s="40"/>
      <c r="E10" s="13"/>
    </row>
    <row r="11" spans="1:5" x14ac:dyDescent="0.2">
      <c r="A11" s="83" t="s">
        <v>44</v>
      </c>
      <c r="B11" s="66">
        <v>32000</v>
      </c>
      <c r="C11" s="40"/>
      <c r="E11" s="13"/>
    </row>
    <row r="12" spans="1:5" x14ac:dyDescent="0.2">
      <c r="A12" s="83" t="s">
        <v>57</v>
      </c>
      <c r="B12" s="66">
        <v>15000</v>
      </c>
      <c r="C12" s="40"/>
      <c r="E12" s="13"/>
    </row>
    <row r="13" spans="1:5" x14ac:dyDescent="0.2">
      <c r="A13" s="83" t="s">
        <v>45</v>
      </c>
      <c r="B13" s="66">
        <v>5000</v>
      </c>
      <c r="C13" s="40"/>
      <c r="E13" s="13"/>
    </row>
    <row r="14" spans="1:5" ht="13.5" thickBot="1" x14ac:dyDescent="0.25">
      <c r="A14" s="111" t="s">
        <v>46</v>
      </c>
      <c r="B14" s="112">
        <v>15000</v>
      </c>
      <c r="C14" s="40"/>
      <c r="E14" s="13"/>
    </row>
    <row r="15" spans="1:5" ht="13.5" thickBot="1" x14ac:dyDescent="0.25">
      <c r="A15" s="108" t="s">
        <v>6</v>
      </c>
      <c r="B15" s="113">
        <f>SUM(B16:B16)</f>
        <v>20000</v>
      </c>
      <c r="C15" s="40"/>
      <c r="E15" s="13"/>
    </row>
    <row r="16" spans="1:5" ht="13.5" thickBot="1" x14ac:dyDescent="0.25">
      <c r="A16" s="88" t="s">
        <v>47</v>
      </c>
      <c r="B16" s="90">
        <v>20000</v>
      </c>
      <c r="C16" s="40"/>
      <c r="E16" s="13"/>
    </row>
    <row r="17" spans="1:5" ht="13.5" thickBot="1" x14ac:dyDescent="0.25">
      <c r="A17" s="141" t="s">
        <v>58</v>
      </c>
      <c r="B17" s="142">
        <v>347000</v>
      </c>
      <c r="C17" s="40"/>
      <c r="E17" s="13"/>
    </row>
    <row r="18" spans="1:5" ht="13.5" thickBot="1" x14ac:dyDescent="0.25">
      <c r="A18" s="122" t="s">
        <v>48</v>
      </c>
      <c r="B18" s="123">
        <v>300000</v>
      </c>
      <c r="C18" s="40"/>
      <c r="E18" s="13"/>
    </row>
    <row r="19" spans="1:5" ht="25.5" customHeight="1" thickBot="1" x14ac:dyDescent="0.25">
      <c r="A19" s="114" t="s">
        <v>49</v>
      </c>
      <c r="B19" s="115">
        <f>B9+SUM(B15)+SUM(B17:B18)</f>
        <v>764000</v>
      </c>
      <c r="C19" s="40"/>
      <c r="E19" s="13"/>
    </row>
    <row r="20" spans="1:5" ht="13.5" customHeight="1" x14ac:dyDescent="0.2">
      <c r="A20" s="116" t="s">
        <v>9</v>
      </c>
      <c r="B20" s="117">
        <v>320000</v>
      </c>
      <c r="C20" s="40"/>
      <c r="E20" s="13"/>
    </row>
    <row r="21" spans="1:5" ht="13.5" customHeight="1" x14ac:dyDescent="0.2">
      <c r="A21" s="118" t="s">
        <v>50</v>
      </c>
      <c r="B21" s="119">
        <f>27000*1.2</f>
        <v>32400</v>
      </c>
      <c r="C21" s="40"/>
      <c r="E21" s="13"/>
    </row>
    <row r="22" spans="1:5" ht="13.5" customHeight="1" thickBot="1" x14ac:dyDescent="0.25">
      <c r="A22" s="118" t="s">
        <v>40</v>
      </c>
      <c r="B22" s="119">
        <f>180000*1.2</f>
        <v>216000</v>
      </c>
      <c r="C22" s="40"/>
      <c r="E22" s="13"/>
    </row>
    <row r="23" spans="1:5" ht="23.25" customHeight="1" thickBot="1" x14ac:dyDescent="0.25">
      <c r="A23" s="120" t="s">
        <v>51</v>
      </c>
      <c r="B23" s="121">
        <f>SUM(B20:B22)</f>
        <v>568400</v>
      </c>
      <c r="C23" s="40"/>
      <c r="E23" s="13"/>
    </row>
    <row r="24" spans="1:5" ht="13.5" thickBot="1" x14ac:dyDescent="0.25">
      <c r="A24" s="108" t="s">
        <v>13</v>
      </c>
      <c r="B24" s="109">
        <f>SUM(B25:B26)</f>
        <v>74000</v>
      </c>
      <c r="C24" s="40" t="e">
        <f>#REF!/#REF!*100</f>
        <v>#REF!</v>
      </c>
      <c r="E24" s="13" t="e">
        <f>#REF!/#REF!*100</f>
        <v>#REF!</v>
      </c>
    </row>
    <row r="25" spans="1:5" x14ac:dyDescent="0.2">
      <c r="A25" s="124" t="s">
        <v>59</v>
      </c>
      <c r="B25" s="125">
        <v>14000</v>
      </c>
      <c r="C25" s="40"/>
      <c r="E25" s="13"/>
    </row>
    <row r="26" spans="1:5" ht="13.5" thickBot="1" x14ac:dyDescent="0.25">
      <c r="A26" s="59" t="s">
        <v>60</v>
      </c>
      <c r="B26" s="60">
        <v>60000</v>
      </c>
      <c r="C26" s="40"/>
      <c r="E26" s="13"/>
    </row>
    <row r="27" spans="1:5" ht="13.5" thickBot="1" x14ac:dyDescent="0.25">
      <c r="A27" s="108" t="s">
        <v>14</v>
      </c>
      <c r="B27" s="109">
        <v>3000</v>
      </c>
      <c r="C27" s="40"/>
      <c r="E27" s="13"/>
    </row>
    <row r="28" spans="1:5" ht="13.5" thickBot="1" x14ac:dyDescent="0.25">
      <c r="A28" s="108" t="s">
        <v>15</v>
      </c>
      <c r="B28" s="109">
        <v>7000</v>
      </c>
      <c r="C28" s="40"/>
      <c r="E28" s="13"/>
    </row>
    <row r="29" spans="1:5" ht="13.5" thickBot="1" x14ac:dyDescent="0.25">
      <c r="A29" s="108" t="s">
        <v>16</v>
      </c>
      <c r="B29" s="109">
        <f>SUM(B30:B41)</f>
        <v>504000</v>
      </c>
      <c r="C29" s="40"/>
      <c r="E29" s="13"/>
    </row>
    <row r="30" spans="1:5" x14ac:dyDescent="0.2">
      <c r="A30" s="110" t="s">
        <v>61</v>
      </c>
      <c r="B30" s="66">
        <v>13000</v>
      </c>
      <c r="C30" s="40"/>
      <c r="E30" s="13"/>
    </row>
    <row r="31" spans="1:5" x14ac:dyDescent="0.2">
      <c r="A31" s="83" t="s">
        <v>62</v>
      </c>
      <c r="B31" s="66">
        <v>16000</v>
      </c>
      <c r="C31" s="40"/>
      <c r="E31" s="13"/>
    </row>
    <row r="32" spans="1:5" x14ac:dyDescent="0.2">
      <c r="A32" s="83" t="s">
        <v>63</v>
      </c>
      <c r="B32" s="126">
        <v>12000</v>
      </c>
      <c r="C32" s="40"/>
      <c r="E32" s="13"/>
    </row>
    <row r="33" spans="1:5" x14ac:dyDescent="0.2">
      <c r="A33" s="83" t="s">
        <v>64</v>
      </c>
      <c r="B33" s="126">
        <v>5000</v>
      </c>
      <c r="C33" s="40"/>
      <c r="E33" s="13"/>
    </row>
    <row r="34" spans="1:5" x14ac:dyDescent="0.2">
      <c r="A34" s="83" t="s">
        <v>65</v>
      </c>
      <c r="B34" s="126">
        <v>145000</v>
      </c>
      <c r="C34" s="40"/>
      <c r="E34" s="13"/>
    </row>
    <row r="35" spans="1:5" x14ac:dyDescent="0.2">
      <c r="A35" s="83" t="s">
        <v>66</v>
      </c>
      <c r="B35" s="126">
        <v>15000</v>
      </c>
      <c r="C35" s="40"/>
      <c r="E35" s="13"/>
    </row>
    <row r="36" spans="1:5" x14ac:dyDescent="0.2">
      <c r="A36" s="83" t="s">
        <v>67</v>
      </c>
      <c r="B36" s="126">
        <v>45000</v>
      </c>
      <c r="C36" s="40"/>
      <c r="E36" s="13"/>
    </row>
    <row r="37" spans="1:5" x14ac:dyDescent="0.2">
      <c r="A37" s="83" t="s">
        <v>68</v>
      </c>
      <c r="B37" s="126">
        <v>12000</v>
      </c>
      <c r="C37" s="40"/>
      <c r="E37" s="13"/>
    </row>
    <row r="38" spans="1:5" x14ac:dyDescent="0.2">
      <c r="A38" s="111" t="s">
        <v>69</v>
      </c>
      <c r="B38" s="127">
        <v>155000</v>
      </c>
      <c r="C38" s="40"/>
      <c r="E38" s="13"/>
    </row>
    <row r="39" spans="1:5" x14ac:dyDescent="0.2">
      <c r="A39" s="111" t="s">
        <v>70</v>
      </c>
      <c r="B39" s="127">
        <v>60000</v>
      </c>
      <c r="C39" s="40"/>
      <c r="E39" s="13"/>
    </row>
    <row r="40" spans="1:5" x14ac:dyDescent="0.2">
      <c r="A40" s="111" t="s">
        <v>71</v>
      </c>
      <c r="B40" s="127">
        <v>6000</v>
      </c>
      <c r="C40" s="40"/>
      <c r="E40" s="13"/>
    </row>
    <row r="41" spans="1:5" ht="13.5" thickBot="1" x14ac:dyDescent="0.25">
      <c r="A41" s="111" t="s">
        <v>87</v>
      </c>
      <c r="B41" s="127">
        <v>20000</v>
      </c>
      <c r="C41" s="40"/>
      <c r="E41" s="13"/>
    </row>
    <row r="42" spans="1:5" ht="23.25" customHeight="1" thickBot="1" x14ac:dyDescent="0.25">
      <c r="A42" s="114" t="s">
        <v>52</v>
      </c>
      <c r="B42" s="128">
        <f>B24+SUM(B27:B29)</f>
        <v>588000</v>
      </c>
      <c r="C42" s="40"/>
      <c r="E42" s="13"/>
    </row>
    <row r="43" spans="1:5" ht="13.5" customHeight="1" thickBot="1" x14ac:dyDescent="0.25">
      <c r="A43" s="129" t="s">
        <v>53</v>
      </c>
      <c r="B43" s="130">
        <f>SUM(B44:B47)</f>
        <v>10542000</v>
      </c>
      <c r="C43" s="40"/>
      <c r="E43" s="13"/>
    </row>
    <row r="44" spans="1:5" ht="13.5" customHeight="1" x14ac:dyDescent="0.2">
      <c r="A44" s="116" t="s">
        <v>72</v>
      </c>
      <c r="B44" s="131">
        <v>360000</v>
      </c>
      <c r="C44" s="40"/>
      <c r="E44" s="13"/>
    </row>
    <row r="45" spans="1:5" ht="13.5" customHeight="1" x14ac:dyDescent="0.2">
      <c r="A45" s="118" t="s">
        <v>73</v>
      </c>
      <c r="B45" s="119">
        <v>190000</v>
      </c>
      <c r="C45" s="40"/>
      <c r="E45" s="13"/>
    </row>
    <row r="46" spans="1:5" ht="13.5" customHeight="1" x14ac:dyDescent="0.2">
      <c r="A46" s="118" t="s">
        <v>38</v>
      </c>
      <c r="B46" s="119">
        <v>9762000</v>
      </c>
      <c r="C46" s="40"/>
      <c r="E46" s="13"/>
    </row>
    <row r="47" spans="1:5" ht="13.5" customHeight="1" thickBot="1" x14ac:dyDescent="0.25">
      <c r="A47" s="132" t="s">
        <v>74</v>
      </c>
      <c r="B47" s="133">
        <v>230000</v>
      </c>
      <c r="C47" s="40"/>
      <c r="E47" s="13"/>
    </row>
    <row r="48" spans="1:5" ht="13.5" customHeight="1" thickBot="1" x14ac:dyDescent="0.25">
      <c r="A48" s="134" t="s">
        <v>76</v>
      </c>
      <c r="B48" s="135">
        <f>B44*0.338</f>
        <v>121680.00000000001</v>
      </c>
      <c r="C48" s="40"/>
      <c r="E48" s="13"/>
    </row>
    <row r="49" spans="1:6" ht="13.5" customHeight="1" thickBot="1" x14ac:dyDescent="0.25">
      <c r="A49" s="134" t="s">
        <v>77</v>
      </c>
      <c r="B49" s="135">
        <f>B44*0.0042</f>
        <v>1512</v>
      </c>
      <c r="C49" s="40"/>
      <c r="E49" s="13"/>
    </row>
    <row r="50" spans="1:6" ht="13.5" customHeight="1" thickBot="1" x14ac:dyDescent="0.25">
      <c r="A50" s="134" t="s">
        <v>78</v>
      </c>
      <c r="B50" s="135">
        <f>B44*0.02</f>
        <v>7200</v>
      </c>
      <c r="C50" s="40"/>
      <c r="E50" s="13"/>
    </row>
    <row r="51" spans="1:6" ht="13.5" customHeight="1" thickBot="1" x14ac:dyDescent="0.25">
      <c r="A51" s="134" t="s">
        <v>79</v>
      </c>
      <c r="B51" s="135">
        <v>5000</v>
      </c>
      <c r="C51" s="40"/>
      <c r="E51" s="13"/>
    </row>
    <row r="52" spans="1:6" ht="21.75" customHeight="1" thickBot="1" x14ac:dyDescent="0.25">
      <c r="A52" s="137" t="s">
        <v>54</v>
      </c>
      <c r="B52" s="184">
        <f>B43+SUM(B48:B51)</f>
        <v>10677392</v>
      </c>
      <c r="C52" s="40"/>
      <c r="E52" s="13"/>
    </row>
    <row r="53" spans="1:6" ht="13.5" customHeight="1" thickBot="1" x14ac:dyDescent="0.25">
      <c r="A53" s="187" t="s">
        <v>93</v>
      </c>
      <c r="B53" s="188">
        <v>0</v>
      </c>
      <c r="C53" s="40"/>
      <c r="E53" s="13"/>
    </row>
    <row r="54" spans="1:6" ht="13.5" customHeight="1" x14ac:dyDescent="0.2">
      <c r="A54" s="187" t="s">
        <v>94</v>
      </c>
      <c r="B54" s="188">
        <v>82019.7</v>
      </c>
      <c r="C54" s="40"/>
      <c r="E54" s="13"/>
    </row>
    <row r="55" spans="1:6" ht="13.5" customHeight="1" thickBot="1" x14ac:dyDescent="0.25">
      <c r="A55" s="189" t="s">
        <v>95</v>
      </c>
      <c r="B55" s="190">
        <v>14388.3</v>
      </c>
      <c r="C55" s="40"/>
      <c r="E55" s="13"/>
    </row>
    <row r="56" spans="1:6" ht="13.5" thickBot="1" x14ac:dyDescent="0.25">
      <c r="A56" s="185" t="s">
        <v>75</v>
      </c>
      <c r="B56" s="186">
        <v>40000</v>
      </c>
      <c r="C56" s="40"/>
      <c r="E56" s="13"/>
    </row>
    <row r="57" spans="1:6" ht="22.5" customHeight="1" thickBot="1" x14ac:dyDescent="0.25">
      <c r="A57" s="137" t="s">
        <v>55</v>
      </c>
      <c r="B57" s="138">
        <f>SUM(B53:B56)</f>
        <v>136408</v>
      </c>
      <c r="C57" s="136">
        <v>60000</v>
      </c>
      <c r="E57" s="13"/>
    </row>
    <row r="58" spans="1:6" ht="13.5" thickBot="1" x14ac:dyDescent="0.25">
      <c r="A58" s="139" t="s">
        <v>56</v>
      </c>
      <c r="B58" s="140">
        <f>B19+B23+B42+B52+B57</f>
        <v>12734200</v>
      </c>
      <c r="F58" s="2"/>
    </row>
    <row r="60" spans="1:6" x14ac:dyDescent="0.2">
      <c r="A60" s="2" t="s">
        <v>99</v>
      </c>
      <c r="B60" s="19"/>
    </row>
    <row r="61" spans="1:6" x14ac:dyDescent="0.2">
      <c r="A61" s="2"/>
    </row>
  </sheetData>
  <sheetProtection selectLockedCells="1" selectUnlockedCells="1"/>
  <pageMargins left="0.78749999999999998" right="0.78749999999999998" top="0.78749999999999998" bottom="0.78749999999999998" header="0.51180555555555551" footer="0.51180555555555551"/>
  <pageSetup paperSize="9" scale="88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EA2DC-5FE8-4367-AB17-3D50B1BE1544}">
  <sheetPr>
    <pageSetUpPr fitToPage="1"/>
  </sheetPr>
  <dimension ref="A1:I56"/>
  <sheetViews>
    <sheetView tabSelected="1" workbookViewId="0">
      <selection activeCell="A55" sqref="A55:A56"/>
    </sheetView>
  </sheetViews>
  <sheetFormatPr defaultRowHeight="12.75" x14ac:dyDescent="0.2"/>
  <cols>
    <col min="1" max="1" width="50.28515625" customWidth="1"/>
    <col min="2" max="2" width="22.28515625" customWidth="1"/>
    <col min="3" max="3" width="18.85546875" style="1" customWidth="1"/>
    <col min="4" max="4" width="0" style="2" hidden="1" customWidth="1"/>
    <col min="5" max="5" width="14.42578125" style="2" customWidth="1"/>
    <col min="6" max="6" width="19.28515625" customWidth="1"/>
    <col min="7" max="7" width="21" style="1" customWidth="1"/>
    <col min="8" max="8" width="0" style="2" hidden="1" customWidth="1"/>
    <col min="257" max="257" width="40.7109375" customWidth="1"/>
    <col min="258" max="258" width="22.28515625" customWidth="1"/>
    <col min="259" max="259" width="18.85546875" customWidth="1"/>
    <col min="260" max="260" width="0" hidden="1" customWidth="1"/>
    <col min="261" max="261" width="12.42578125" customWidth="1"/>
    <col min="262" max="262" width="19.28515625" customWidth="1"/>
    <col min="263" max="263" width="21" customWidth="1"/>
    <col min="264" max="264" width="0" hidden="1" customWidth="1"/>
    <col min="513" max="513" width="40.7109375" customWidth="1"/>
    <col min="514" max="514" width="22.28515625" customWidth="1"/>
    <col min="515" max="515" width="18.85546875" customWidth="1"/>
    <col min="516" max="516" width="0" hidden="1" customWidth="1"/>
    <col min="517" max="517" width="12.42578125" customWidth="1"/>
    <col min="518" max="518" width="19.28515625" customWidth="1"/>
    <col min="519" max="519" width="21" customWidth="1"/>
    <col min="520" max="520" width="0" hidden="1" customWidth="1"/>
    <col min="769" max="769" width="40.7109375" customWidth="1"/>
    <col min="770" max="770" width="22.28515625" customWidth="1"/>
    <col min="771" max="771" width="18.85546875" customWidth="1"/>
    <col min="772" max="772" width="0" hidden="1" customWidth="1"/>
    <col min="773" max="773" width="12.42578125" customWidth="1"/>
    <col min="774" max="774" width="19.28515625" customWidth="1"/>
    <col min="775" max="775" width="21" customWidth="1"/>
    <col min="776" max="776" width="0" hidden="1" customWidth="1"/>
    <col min="1025" max="1025" width="40.7109375" customWidth="1"/>
    <col min="1026" max="1026" width="22.28515625" customWidth="1"/>
    <col min="1027" max="1027" width="18.85546875" customWidth="1"/>
    <col min="1028" max="1028" width="0" hidden="1" customWidth="1"/>
    <col min="1029" max="1029" width="12.42578125" customWidth="1"/>
    <col min="1030" max="1030" width="19.28515625" customWidth="1"/>
    <col min="1031" max="1031" width="21" customWidth="1"/>
    <col min="1032" max="1032" width="0" hidden="1" customWidth="1"/>
    <col min="1281" max="1281" width="40.7109375" customWidth="1"/>
    <col min="1282" max="1282" width="22.28515625" customWidth="1"/>
    <col min="1283" max="1283" width="18.85546875" customWidth="1"/>
    <col min="1284" max="1284" width="0" hidden="1" customWidth="1"/>
    <col min="1285" max="1285" width="12.42578125" customWidth="1"/>
    <col min="1286" max="1286" width="19.28515625" customWidth="1"/>
    <col min="1287" max="1287" width="21" customWidth="1"/>
    <col min="1288" max="1288" width="0" hidden="1" customWidth="1"/>
    <col min="1537" max="1537" width="40.7109375" customWidth="1"/>
    <col min="1538" max="1538" width="22.28515625" customWidth="1"/>
    <col min="1539" max="1539" width="18.85546875" customWidth="1"/>
    <col min="1540" max="1540" width="0" hidden="1" customWidth="1"/>
    <col min="1541" max="1541" width="12.42578125" customWidth="1"/>
    <col min="1542" max="1542" width="19.28515625" customWidth="1"/>
    <col min="1543" max="1543" width="21" customWidth="1"/>
    <col min="1544" max="1544" width="0" hidden="1" customWidth="1"/>
    <col min="1793" max="1793" width="40.7109375" customWidth="1"/>
    <col min="1794" max="1794" width="22.28515625" customWidth="1"/>
    <col min="1795" max="1795" width="18.85546875" customWidth="1"/>
    <col min="1796" max="1796" width="0" hidden="1" customWidth="1"/>
    <col min="1797" max="1797" width="12.42578125" customWidth="1"/>
    <col min="1798" max="1798" width="19.28515625" customWidth="1"/>
    <col min="1799" max="1799" width="21" customWidth="1"/>
    <col min="1800" max="1800" width="0" hidden="1" customWidth="1"/>
    <col min="2049" max="2049" width="40.7109375" customWidth="1"/>
    <col min="2050" max="2050" width="22.28515625" customWidth="1"/>
    <col min="2051" max="2051" width="18.85546875" customWidth="1"/>
    <col min="2052" max="2052" width="0" hidden="1" customWidth="1"/>
    <col min="2053" max="2053" width="12.42578125" customWidth="1"/>
    <col min="2054" max="2054" width="19.28515625" customWidth="1"/>
    <col min="2055" max="2055" width="21" customWidth="1"/>
    <col min="2056" max="2056" width="0" hidden="1" customWidth="1"/>
    <col min="2305" max="2305" width="40.7109375" customWidth="1"/>
    <col min="2306" max="2306" width="22.28515625" customWidth="1"/>
    <col min="2307" max="2307" width="18.85546875" customWidth="1"/>
    <col min="2308" max="2308" width="0" hidden="1" customWidth="1"/>
    <col min="2309" max="2309" width="12.42578125" customWidth="1"/>
    <col min="2310" max="2310" width="19.28515625" customWidth="1"/>
    <col min="2311" max="2311" width="21" customWidth="1"/>
    <col min="2312" max="2312" width="0" hidden="1" customWidth="1"/>
    <col min="2561" max="2561" width="40.7109375" customWidth="1"/>
    <col min="2562" max="2562" width="22.28515625" customWidth="1"/>
    <col min="2563" max="2563" width="18.85546875" customWidth="1"/>
    <col min="2564" max="2564" width="0" hidden="1" customWidth="1"/>
    <col min="2565" max="2565" width="12.42578125" customWidth="1"/>
    <col min="2566" max="2566" width="19.28515625" customWidth="1"/>
    <col min="2567" max="2567" width="21" customWidth="1"/>
    <col min="2568" max="2568" width="0" hidden="1" customWidth="1"/>
    <col min="2817" max="2817" width="40.7109375" customWidth="1"/>
    <col min="2818" max="2818" width="22.28515625" customWidth="1"/>
    <col min="2819" max="2819" width="18.85546875" customWidth="1"/>
    <col min="2820" max="2820" width="0" hidden="1" customWidth="1"/>
    <col min="2821" max="2821" width="12.42578125" customWidth="1"/>
    <col min="2822" max="2822" width="19.28515625" customWidth="1"/>
    <col min="2823" max="2823" width="21" customWidth="1"/>
    <col min="2824" max="2824" width="0" hidden="1" customWidth="1"/>
    <col min="3073" max="3073" width="40.7109375" customWidth="1"/>
    <col min="3074" max="3074" width="22.28515625" customWidth="1"/>
    <col min="3075" max="3075" width="18.85546875" customWidth="1"/>
    <col min="3076" max="3076" width="0" hidden="1" customWidth="1"/>
    <col min="3077" max="3077" width="12.42578125" customWidth="1"/>
    <col min="3078" max="3078" width="19.28515625" customWidth="1"/>
    <col min="3079" max="3079" width="21" customWidth="1"/>
    <col min="3080" max="3080" width="0" hidden="1" customWidth="1"/>
    <col min="3329" max="3329" width="40.7109375" customWidth="1"/>
    <col min="3330" max="3330" width="22.28515625" customWidth="1"/>
    <col min="3331" max="3331" width="18.85546875" customWidth="1"/>
    <col min="3332" max="3332" width="0" hidden="1" customWidth="1"/>
    <col min="3333" max="3333" width="12.42578125" customWidth="1"/>
    <col min="3334" max="3334" width="19.28515625" customWidth="1"/>
    <col min="3335" max="3335" width="21" customWidth="1"/>
    <col min="3336" max="3336" width="0" hidden="1" customWidth="1"/>
    <col min="3585" max="3585" width="40.7109375" customWidth="1"/>
    <col min="3586" max="3586" width="22.28515625" customWidth="1"/>
    <col min="3587" max="3587" width="18.85546875" customWidth="1"/>
    <col min="3588" max="3588" width="0" hidden="1" customWidth="1"/>
    <col min="3589" max="3589" width="12.42578125" customWidth="1"/>
    <col min="3590" max="3590" width="19.28515625" customWidth="1"/>
    <col min="3591" max="3591" width="21" customWidth="1"/>
    <col min="3592" max="3592" width="0" hidden="1" customWidth="1"/>
    <col min="3841" max="3841" width="40.7109375" customWidth="1"/>
    <col min="3842" max="3842" width="22.28515625" customWidth="1"/>
    <col min="3843" max="3843" width="18.85546875" customWidth="1"/>
    <col min="3844" max="3844" width="0" hidden="1" customWidth="1"/>
    <col min="3845" max="3845" width="12.42578125" customWidth="1"/>
    <col min="3846" max="3846" width="19.28515625" customWidth="1"/>
    <col min="3847" max="3847" width="21" customWidth="1"/>
    <col min="3848" max="3848" width="0" hidden="1" customWidth="1"/>
    <col min="4097" max="4097" width="40.7109375" customWidth="1"/>
    <col min="4098" max="4098" width="22.28515625" customWidth="1"/>
    <col min="4099" max="4099" width="18.85546875" customWidth="1"/>
    <col min="4100" max="4100" width="0" hidden="1" customWidth="1"/>
    <col min="4101" max="4101" width="12.42578125" customWidth="1"/>
    <col min="4102" max="4102" width="19.28515625" customWidth="1"/>
    <col min="4103" max="4103" width="21" customWidth="1"/>
    <col min="4104" max="4104" width="0" hidden="1" customWidth="1"/>
    <col min="4353" max="4353" width="40.7109375" customWidth="1"/>
    <col min="4354" max="4354" width="22.28515625" customWidth="1"/>
    <col min="4355" max="4355" width="18.85546875" customWidth="1"/>
    <col min="4356" max="4356" width="0" hidden="1" customWidth="1"/>
    <col min="4357" max="4357" width="12.42578125" customWidth="1"/>
    <col min="4358" max="4358" width="19.28515625" customWidth="1"/>
    <col min="4359" max="4359" width="21" customWidth="1"/>
    <col min="4360" max="4360" width="0" hidden="1" customWidth="1"/>
    <col min="4609" max="4609" width="40.7109375" customWidth="1"/>
    <col min="4610" max="4610" width="22.28515625" customWidth="1"/>
    <col min="4611" max="4611" width="18.85546875" customWidth="1"/>
    <col min="4612" max="4612" width="0" hidden="1" customWidth="1"/>
    <col min="4613" max="4613" width="12.42578125" customWidth="1"/>
    <col min="4614" max="4614" width="19.28515625" customWidth="1"/>
    <col min="4615" max="4615" width="21" customWidth="1"/>
    <col min="4616" max="4616" width="0" hidden="1" customWidth="1"/>
    <col min="4865" max="4865" width="40.7109375" customWidth="1"/>
    <col min="4866" max="4866" width="22.28515625" customWidth="1"/>
    <col min="4867" max="4867" width="18.85546875" customWidth="1"/>
    <col min="4868" max="4868" width="0" hidden="1" customWidth="1"/>
    <col min="4869" max="4869" width="12.42578125" customWidth="1"/>
    <col min="4870" max="4870" width="19.28515625" customWidth="1"/>
    <col min="4871" max="4871" width="21" customWidth="1"/>
    <col min="4872" max="4872" width="0" hidden="1" customWidth="1"/>
    <col min="5121" max="5121" width="40.7109375" customWidth="1"/>
    <col min="5122" max="5122" width="22.28515625" customWidth="1"/>
    <col min="5123" max="5123" width="18.85546875" customWidth="1"/>
    <col min="5124" max="5124" width="0" hidden="1" customWidth="1"/>
    <col min="5125" max="5125" width="12.42578125" customWidth="1"/>
    <col min="5126" max="5126" width="19.28515625" customWidth="1"/>
    <col min="5127" max="5127" width="21" customWidth="1"/>
    <col min="5128" max="5128" width="0" hidden="1" customWidth="1"/>
    <col min="5377" max="5377" width="40.7109375" customWidth="1"/>
    <col min="5378" max="5378" width="22.28515625" customWidth="1"/>
    <col min="5379" max="5379" width="18.85546875" customWidth="1"/>
    <col min="5380" max="5380" width="0" hidden="1" customWidth="1"/>
    <col min="5381" max="5381" width="12.42578125" customWidth="1"/>
    <col min="5382" max="5382" width="19.28515625" customWidth="1"/>
    <col min="5383" max="5383" width="21" customWidth="1"/>
    <col min="5384" max="5384" width="0" hidden="1" customWidth="1"/>
    <col min="5633" max="5633" width="40.7109375" customWidth="1"/>
    <col min="5634" max="5634" width="22.28515625" customWidth="1"/>
    <col min="5635" max="5635" width="18.85546875" customWidth="1"/>
    <col min="5636" max="5636" width="0" hidden="1" customWidth="1"/>
    <col min="5637" max="5637" width="12.42578125" customWidth="1"/>
    <col min="5638" max="5638" width="19.28515625" customWidth="1"/>
    <col min="5639" max="5639" width="21" customWidth="1"/>
    <col min="5640" max="5640" width="0" hidden="1" customWidth="1"/>
    <col min="5889" max="5889" width="40.7109375" customWidth="1"/>
    <col min="5890" max="5890" width="22.28515625" customWidth="1"/>
    <col min="5891" max="5891" width="18.85546875" customWidth="1"/>
    <col min="5892" max="5892" width="0" hidden="1" customWidth="1"/>
    <col min="5893" max="5893" width="12.42578125" customWidth="1"/>
    <col min="5894" max="5894" width="19.28515625" customWidth="1"/>
    <col min="5895" max="5895" width="21" customWidth="1"/>
    <col min="5896" max="5896" width="0" hidden="1" customWidth="1"/>
    <col min="6145" max="6145" width="40.7109375" customWidth="1"/>
    <col min="6146" max="6146" width="22.28515625" customWidth="1"/>
    <col min="6147" max="6147" width="18.85546875" customWidth="1"/>
    <col min="6148" max="6148" width="0" hidden="1" customWidth="1"/>
    <col min="6149" max="6149" width="12.42578125" customWidth="1"/>
    <col min="6150" max="6150" width="19.28515625" customWidth="1"/>
    <col min="6151" max="6151" width="21" customWidth="1"/>
    <col min="6152" max="6152" width="0" hidden="1" customWidth="1"/>
    <col min="6401" max="6401" width="40.7109375" customWidth="1"/>
    <col min="6402" max="6402" width="22.28515625" customWidth="1"/>
    <col min="6403" max="6403" width="18.85546875" customWidth="1"/>
    <col min="6404" max="6404" width="0" hidden="1" customWidth="1"/>
    <col min="6405" max="6405" width="12.42578125" customWidth="1"/>
    <col min="6406" max="6406" width="19.28515625" customWidth="1"/>
    <col min="6407" max="6407" width="21" customWidth="1"/>
    <col min="6408" max="6408" width="0" hidden="1" customWidth="1"/>
    <col min="6657" max="6657" width="40.7109375" customWidth="1"/>
    <col min="6658" max="6658" width="22.28515625" customWidth="1"/>
    <col min="6659" max="6659" width="18.85546875" customWidth="1"/>
    <col min="6660" max="6660" width="0" hidden="1" customWidth="1"/>
    <col min="6661" max="6661" width="12.42578125" customWidth="1"/>
    <col min="6662" max="6662" width="19.28515625" customWidth="1"/>
    <col min="6663" max="6663" width="21" customWidth="1"/>
    <col min="6664" max="6664" width="0" hidden="1" customWidth="1"/>
    <col min="6913" max="6913" width="40.7109375" customWidth="1"/>
    <col min="6914" max="6914" width="22.28515625" customWidth="1"/>
    <col min="6915" max="6915" width="18.85546875" customWidth="1"/>
    <col min="6916" max="6916" width="0" hidden="1" customWidth="1"/>
    <col min="6917" max="6917" width="12.42578125" customWidth="1"/>
    <col min="6918" max="6918" width="19.28515625" customWidth="1"/>
    <col min="6919" max="6919" width="21" customWidth="1"/>
    <col min="6920" max="6920" width="0" hidden="1" customWidth="1"/>
    <col min="7169" max="7169" width="40.7109375" customWidth="1"/>
    <col min="7170" max="7170" width="22.28515625" customWidth="1"/>
    <col min="7171" max="7171" width="18.85546875" customWidth="1"/>
    <col min="7172" max="7172" width="0" hidden="1" customWidth="1"/>
    <col min="7173" max="7173" width="12.42578125" customWidth="1"/>
    <col min="7174" max="7174" width="19.28515625" customWidth="1"/>
    <col min="7175" max="7175" width="21" customWidth="1"/>
    <col min="7176" max="7176" width="0" hidden="1" customWidth="1"/>
    <col min="7425" max="7425" width="40.7109375" customWidth="1"/>
    <col min="7426" max="7426" width="22.28515625" customWidth="1"/>
    <col min="7427" max="7427" width="18.85546875" customWidth="1"/>
    <col min="7428" max="7428" width="0" hidden="1" customWidth="1"/>
    <col min="7429" max="7429" width="12.42578125" customWidth="1"/>
    <col min="7430" max="7430" width="19.28515625" customWidth="1"/>
    <col min="7431" max="7431" width="21" customWidth="1"/>
    <col min="7432" max="7432" width="0" hidden="1" customWidth="1"/>
    <col min="7681" max="7681" width="40.7109375" customWidth="1"/>
    <col min="7682" max="7682" width="22.28515625" customWidth="1"/>
    <col min="7683" max="7683" width="18.85546875" customWidth="1"/>
    <col min="7684" max="7684" width="0" hidden="1" customWidth="1"/>
    <col min="7685" max="7685" width="12.42578125" customWidth="1"/>
    <col min="7686" max="7686" width="19.28515625" customWidth="1"/>
    <col min="7687" max="7687" width="21" customWidth="1"/>
    <col min="7688" max="7688" width="0" hidden="1" customWidth="1"/>
    <col min="7937" max="7937" width="40.7109375" customWidth="1"/>
    <col min="7938" max="7938" width="22.28515625" customWidth="1"/>
    <col min="7939" max="7939" width="18.85546875" customWidth="1"/>
    <col min="7940" max="7940" width="0" hidden="1" customWidth="1"/>
    <col min="7941" max="7941" width="12.42578125" customWidth="1"/>
    <col min="7942" max="7942" width="19.28515625" customWidth="1"/>
    <col min="7943" max="7943" width="21" customWidth="1"/>
    <col min="7944" max="7944" width="0" hidden="1" customWidth="1"/>
    <col min="8193" max="8193" width="40.7109375" customWidth="1"/>
    <col min="8194" max="8194" width="22.28515625" customWidth="1"/>
    <col min="8195" max="8195" width="18.85546875" customWidth="1"/>
    <col min="8196" max="8196" width="0" hidden="1" customWidth="1"/>
    <col min="8197" max="8197" width="12.42578125" customWidth="1"/>
    <col min="8198" max="8198" width="19.28515625" customWidth="1"/>
    <col min="8199" max="8199" width="21" customWidth="1"/>
    <col min="8200" max="8200" width="0" hidden="1" customWidth="1"/>
    <col min="8449" max="8449" width="40.7109375" customWidth="1"/>
    <col min="8450" max="8450" width="22.28515625" customWidth="1"/>
    <col min="8451" max="8451" width="18.85546875" customWidth="1"/>
    <col min="8452" max="8452" width="0" hidden="1" customWidth="1"/>
    <col min="8453" max="8453" width="12.42578125" customWidth="1"/>
    <col min="8454" max="8454" width="19.28515625" customWidth="1"/>
    <col min="8455" max="8455" width="21" customWidth="1"/>
    <col min="8456" max="8456" width="0" hidden="1" customWidth="1"/>
    <col min="8705" max="8705" width="40.7109375" customWidth="1"/>
    <col min="8706" max="8706" width="22.28515625" customWidth="1"/>
    <col min="8707" max="8707" width="18.85546875" customWidth="1"/>
    <col min="8708" max="8708" width="0" hidden="1" customWidth="1"/>
    <col min="8709" max="8709" width="12.42578125" customWidth="1"/>
    <col min="8710" max="8710" width="19.28515625" customWidth="1"/>
    <col min="8711" max="8711" width="21" customWidth="1"/>
    <col min="8712" max="8712" width="0" hidden="1" customWidth="1"/>
    <col min="8961" max="8961" width="40.7109375" customWidth="1"/>
    <col min="8962" max="8962" width="22.28515625" customWidth="1"/>
    <col min="8963" max="8963" width="18.85546875" customWidth="1"/>
    <col min="8964" max="8964" width="0" hidden="1" customWidth="1"/>
    <col min="8965" max="8965" width="12.42578125" customWidth="1"/>
    <col min="8966" max="8966" width="19.28515625" customWidth="1"/>
    <col min="8967" max="8967" width="21" customWidth="1"/>
    <col min="8968" max="8968" width="0" hidden="1" customWidth="1"/>
    <col min="9217" max="9217" width="40.7109375" customWidth="1"/>
    <col min="9218" max="9218" width="22.28515625" customWidth="1"/>
    <col min="9219" max="9219" width="18.85546875" customWidth="1"/>
    <col min="9220" max="9220" width="0" hidden="1" customWidth="1"/>
    <col min="9221" max="9221" width="12.42578125" customWidth="1"/>
    <col min="9222" max="9222" width="19.28515625" customWidth="1"/>
    <col min="9223" max="9223" width="21" customWidth="1"/>
    <col min="9224" max="9224" width="0" hidden="1" customWidth="1"/>
    <col min="9473" max="9473" width="40.7109375" customWidth="1"/>
    <col min="9474" max="9474" width="22.28515625" customWidth="1"/>
    <col min="9475" max="9475" width="18.85546875" customWidth="1"/>
    <col min="9476" max="9476" width="0" hidden="1" customWidth="1"/>
    <col min="9477" max="9477" width="12.42578125" customWidth="1"/>
    <col min="9478" max="9478" width="19.28515625" customWidth="1"/>
    <col min="9479" max="9479" width="21" customWidth="1"/>
    <col min="9480" max="9480" width="0" hidden="1" customWidth="1"/>
    <col min="9729" max="9729" width="40.7109375" customWidth="1"/>
    <col min="9730" max="9730" width="22.28515625" customWidth="1"/>
    <col min="9731" max="9731" width="18.85546875" customWidth="1"/>
    <col min="9732" max="9732" width="0" hidden="1" customWidth="1"/>
    <col min="9733" max="9733" width="12.42578125" customWidth="1"/>
    <col min="9734" max="9734" width="19.28515625" customWidth="1"/>
    <col min="9735" max="9735" width="21" customWidth="1"/>
    <col min="9736" max="9736" width="0" hidden="1" customWidth="1"/>
    <col min="9985" max="9985" width="40.7109375" customWidth="1"/>
    <col min="9986" max="9986" width="22.28515625" customWidth="1"/>
    <col min="9987" max="9987" width="18.85546875" customWidth="1"/>
    <col min="9988" max="9988" width="0" hidden="1" customWidth="1"/>
    <col min="9989" max="9989" width="12.42578125" customWidth="1"/>
    <col min="9990" max="9990" width="19.28515625" customWidth="1"/>
    <col min="9991" max="9991" width="21" customWidth="1"/>
    <col min="9992" max="9992" width="0" hidden="1" customWidth="1"/>
    <col min="10241" max="10241" width="40.7109375" customWidth="1"/>
    <col min="10242" max="10242" width="22.28515625" customWidth="1"/>
    <col min="10243" max="10243" width="18.85546875" customWidth="1"/>
    <col min="10244" max="10244" width="0" hidden="1" customWidth="1"/>
    <col min="10245" max="10245" width="12.42578125" customWidth="1"/>
    <col min="10246" max="10246" width="19.28515625" customWidth="1"/>
    <col min="10247" max="10247" width="21" customWidth="1"/>
    <col min="10248" max="10248" width="0" hidden="1" customWidth="1"/>
    <col min="10497" max="10497" width="40.7109375" customWidth="1"/>
    <col min="10498" max="10498" width="22.28515625" customWidth="1"/>
    <col min="10499" max="10499" width="18.85546875" customWidth="1"/>
    <col min="10500" max="10500" width="0" hidden="1" customWidth="1"/>
    <col min="10501" max="10501" width="12.42578125" customWidth="1"/>
    <col min="10502" max="10502" width="19.28515625" customWidth="1"/>
    <col min="10503" max="10503" width="21" customWidth="1"/>
    <col min="10504" max="10504" width="0" hidden="1" customWidth="1"/>
    <col min="10753" max="10753" width="40.7109375" customWidth="1"/>
    <col min="10754" max="10754" width="22.28515625" customWidth="1"/>
    <col min="10755" max="10755" width="18.85546875" customWidth="1"/>
    <col min="10756" max="10756" width="0" hidden="1" customWidth="1"/>
    <col min="10757" max="10757" width="12.42578125" customWidth="1"/>
    <col min="10758" max="10758" width="19.28515625" customWidth="1"/>
    <col min="10759" max="10759" width="21" customWidth="1"/>
    <col min="10760" max="10760" width="0" hidden="1" customWidth="1"/>
    <col min="11009" max="11009" width="40.7109375" customWidth="1"/>
    <col min="11010" max="11010" width="22.28515625" customWidth="1"/>
    <col min="11011" max="11011" width="18.85546875" customWidth="1"/>
    <col min="11012" max="11012" width="0" hidden="1" customWidth="1"/>
    <col min="11013" max="11013" width="12.42578125" customWidth="1"/>
    <col min="11014" max="11014" width="19.28515625" customWidth="1"/>
    <col min="11015" max="11015" width="21" customWidth="1"/>
    <col min="11016" max="11016" width="0" hidden="1" customWidth="1"/>
    <col min="11265" max="11265" width="40.7109375" customWidth="1"/>
    <col min="11266" max="11266" width="22.28515625" customWidth="1"/>
    <col min="11267" max="11267" width="18.85546875" customWidth="1"/>
    <col min="11268" max="11268" width="0" hidden="1" customWidth="1"/>
    <col min="11269" max="11269" width="12.42578125" customWidth="1"/>
    <col min="11270" max="11270" width="19.28515625" customWidth="1"/>
    <col min="11271" max="11271" width="21" customWidth="1"/>
    <col min="11272" max="11272" width="0" hidden="1" customWidth="1"/>
    <col min="11521" max="11521" width="40.7109375" customWidth="1"/>
    <col min="11522" max="11522" width="22.28515625" customWidth="1"/>
    <col min="11523" max="11523" width="18.85546875" customWidth="1"/>
    <col min="11524" max="11524" width="0" hidden="1" customWidth="1"/>
    <col min="11525" max="11525" width="12.42578125" customWidth="1"/>
    <col min="11526" max="11526" width="19.28515625" customWidth="1"/>
    <col min="11527" max="11527" width="21" customWidth="1"/>
    <col min="11528" max="11528" width="0" hidden="1" customWidth="1"/>
    <col min="11777" max="11777" width="40.7109375" customWidth="1"/>
    <col min="11778" max="11778" width="22.28515625" customWidth="1"/>
    <col min="11779" max="11779" width="18.85546875" customWidth="1"/>
    <col min="11780" max="11780" width="0" hidden="1" customWidth="1"/>
    <col min="11781" max="11781" width="12.42578125" customWidth="1"/>
    <col min="11782" max="11782" width="19.28515625" customWidth="1"/>
    <col min="11783" max="11783" width="21" customWidth="1"/>
    <col min="11784" max="11784" width="0" hidden="1" customWidth="1"/>
    <col min="12033" max="12033" width="40.7109375" customWidth="1"/>
    <col min="12034" max="12034" width="22.28515625" customWidth="1"/>
    <col min="12035" max="12035" width="18.85546875" customWidth="1"/>
    <col min="12036" max="12036" width="0" hidden="1" customWidth="1"/>
    <col min="12037" max="12037" width="12.42578125" customWidth="1"/>
    <col min="12038" max="12038" width="19.28515625" customWidth="1"/>
    <col min="12039" max="12039" width="21" customWidth="1"/>
    <col min="12040" max="12040" width="0" hidden="1" customWidth="1"/>
    <col min="12289" max="12289" width="40.7109375" customWidth="1"/>
    <col min="12290" max="12290" width="22.28515625" customWidth="1"/>
    <col min="12291" max="12291" width="18.85546875" customWidth="1"/>
    <col min="12292" max="12292" width="0" hidden="1" customWidth="1"/>
    <col min="12293" max="12293" width="12.42578125" customWidth="1"/>
    <col min="12294" max="12294" width="19.28515625" customWidth="1"/>
    <col min="12295" max="12295" width="21" customWidth="1"/>
    <col min="12296" max="12296" width="0" hidden="1" customWidth="1"/>
    <col min="12545" max="12545" width="40.7109375" customWidth="1"/>
    <col min="12546" max="12546" width="22.28515625" customWidth="1"/>
    <col min="12547" max="12547" width="18.85546875" customWidth="1"/>
    <col min="12548" max="12548" width="0" hidden="1" customWidth="1"/>
    <col min="12549" max="12549" width="12.42578125" customWidth="1"/>
    <col min="12550" max="12550" width="19.28515625" customWidth="1"/>
    <col min="12551" max="12551" width="21" customWidth="1"/>
    <col min="12552" max="12552" width="0" hidden="1" customWidth="1"/>
    <col min="12801" max="12801" width="40.7109375" customWidth="1"/>
    <col min="12802" max="12802" width="22.28515625" customWidth="1"/>
    <col min="12803" max="12803" width="18.85546875" customWidth="1"/>
    <col min="12804" max="12804" width="0" hidden="1" customWidth="1"/>
    <col min="12805" max="12805" width="12.42578125" customWidth="1"/>
    <col min="12806" max="12806" width="19.28515625" customWidth="1"/>
    <col min="12807" max="12807" width="21" customWidth="1"/>
    <col min="12808" max="12808" width="0" hidden="1" customWidth="1"/>
    <col min="13057" max="13057" width="40.7109375" customWidth="1"/>
    <col min="13058" max="13058" width="22.28515625" customWidth="1"/>
    <col min="13059" max="13059" width="18.85546875" customWidth="1"/>
    <col min="13060" max="13060" width="0" hidden="1" customWidth="1"/>
    <col min="13061" max="13061" width="12.42578125" customWidth="1"/>
    <col min="13062" max="13062" width="19.28515625" customWidth="1"/>
    <col min="13063" max="13063" width="21" customWidth="1"/>
    <col min="13064" max="13064" width="0" hidden="1" customWidth="1"/>
    <col min="13313" max="13313" width="40.7109375" customWidth="1"/>
    <col min="13314" max="13314" width="22.28515625" customWidth="1"/>
    <col min="13315" max="13315" width="18.85546875" customWidth="1"/>
    <col min="13316" max="13316" width="0" hidden="1" customWidth="1"/>
    <col min="13317" max="13317" width="12.42578125" customWidth="1"/>
    <col min="13318" max="13318" width="19.28515625" customWidth="1"/>
    <col min="13319" max="13319" width="21" customWidth="1"/>
    <col min="13320" max="13320" width="0" hidden="1" customWidth="1"/>
    <col min="13569" max="13569" width="40.7109375" customWidth="1"/>
    <col min="13570" max="13570" width="22.28515625" customWidth="1"/>
    <col min="13571" max="13571" width="18.85546875" customWidth="1"/>
    <col min="13572" max="13572" width="0" hidden="1" customWidth="1"/>
    <col min="13573" max="13573" width="12.42578125" customWidth="1"/>
    <col min="13574" max="13574" width="19.28515625" customWidth="1"/>
    <col min="13575" max="13575" width="21" customWidth="1"/>
    <col min="13576" max="13576" width="0" hidden="1" customWidth="1"/>
    <col min="13825" max="13825" width="40.7109375" customWidth="1"/>
    <col min="13826" max="13826" width="22.28515625" customWidth="1"/>
    <col min="13827" max="13827" width="18.85546875" customWidth="1"/>
    <col min="13828" max="13828" width="0" hidden="1" customWidth="1"/>
    <col min="13829" max="13829" width="12.42578125" customWidth="1"/>
    <col min="13830" max="13830" width="19.28515625" customWidth="1"/>
    <col min="13831" max="13831" width="21" customWidth="1"/>
    <col min="13832" max="13832" width="0" hidden="1" customWidth="1"/>
    <col min="14081" max="14081" width="40.7109375" customWidth="1"/>
    <col min="14082" max="14082" width="22.28515625" customWidth="1"/>
    <col min="14083" max="14083" width="18.85546875" customWidth="1"/>
    <col min="14084" max="14084" width="0" hidden="1" customWidth="1"/>
    <col min="14085" max="14085" width="12.42578125" customWidth="1"/>
    <col min="14086" max="14086" width="19.28515625" customWidth="1"/>
    <col min="14087" max="14087" width="21" customWidth="1"/>
    <col min="14088" max="14088" width="0" hidden="1" customWidth="1"/>
    <col min="14337" max="14337" width="40.7109375" customWidth="1"/>
    <col min="14338" max="14338" width="22.28515625" customWidth="1"/>
    <col min="14339" max="14339" width="18.85546875" customWidth="1"/>
    <col min="14340" max="14340" width="0" hidden="1" customWidth="1"/>
    <col min="14341" max="14341" width="12.42578125" customWidth="1"/>
    <col min="14342" max="14342" width="19.28515625" customWidth="1"/>
    <col min="14343" max="14343" width="21" customWidth="1"/>
    <col min="14344" max="14344" width="0" hidden="1" customWidth="1"/>
    <col min="14593" max="14593" width="40.7109375" customWidth="1"/>
    <col min="14594" max="14594" width="22.28515625" customWidth="1"/>
    <col min="14595" max="14595" width="18.85546875" customWidth="1"/>
    <col min="14596" max="14596" width="0" hidden="1" customWidth="1"/>
    <col min="14597" max="14597" width="12.42578125" customWidth="1"/>
    <col min="14598" max="14598" width="19.28515625" customWidth="1"/>
    <col min="14599" max="14599" width="21" customWidth="1"/>
    <col min="14600" max="14600" width="0" hidden="1" customWidth="1"/>
    <col min="14849" max="14849" width="40.7109375" customWidth="1"/>
    <col min="14850" max="14850" width="22.28515625" customWidth="1"/>
    <col min="14851" max="14851" width="18.85546875" customWidth="1"/>
    <col min="14852" max="14852" width="0" hidden="1" customWidth="1"/>
    <col min="14853" max="14853" width="12.42578125" customWidth="1"/>
    <col min="14854" max="14854" width="19.28515625" customWidth="1"/>
    <col min="14855" max="14855" width="21" customWidth="1"/>
    <col min="14856" max="14856" width="0" hidden="1" customWidth="1"/>
    <col min="15105" max="15105" width="40.7109375" customWidth="1"/>
    <col min="15106" max="15106" width="22.28515625" customWidth="1"/>
    <col min="15107" max="15107" width="18.85546875" customWidth="1"/>
    <col min="15108" max="15108" width="0" hidden="1" customWidth="1"/>
    <col min="15109" max="15109" width="12.42578125" customWidth="1"/>
    <col min="15110" max="15110" width="19.28515625" customWidth="1"/>
    <col min="15111" max="15111" width="21" customWidth="1"/>
    <col min="15112" max="15112" width="0" hidden="1" customWidth="1"/>
    <col min="15361" max="15361" width="40.7109375" customWidth="1"/>
    <col min="15362" max="15362" width="22.28515625" customWidth="1"/>
    <col min="15363" max="15363" width="18.85546875" customWidth="1"/>
    <col min="15364" max="15364" width="0" hidden="1" customWidth="1"/>
    <col min="15365" max="15365" width="12.42578125" customWidth="1"/>
    <col min="15366" max="15366" width="19.28515625" customWidth="1"/>
    <col min="15367" max="15367" width="21" customWidth="1"/>
    <col min="15368" max="15368" width="0" hidden="1" customWidth="1"/>
    <col min="15617" max="15617" width="40.7109375" customWidth="1"/>
    <col min="15618" max="15618" width="22.28515625" customWidth="1"/>
    <col min="15619" max="15619" width="18.85546875" customWidth="1"/>
    <col min="15620" max="15620" width="0" hidden="1" customWidth="1"/>
    <col min="15621" max="15621" width="12.42578125" customWidth="1"/>
    <col min="15622" max="15622" width="19.28515625" customWidth="1"/>
    <col min="15623" max="15623" width="21" customWidth="1"/>
    <col min="15624" max="15624" width="0" hidden="1" customWidth="1"/>
    <col min="15873" max="15873" width="40.7109375" customWidth="1"/>
    <col min="15874" max="15874" width="22.28515625" customWidth="1"/>
    <col min="15875" max="15875" width="18.85546875" customWidth="1"/>
    <col min="15876" max="15876" width="0" hidden="1" customWidth="1"/>
    <col min="15877" max="15877" width="12.42578125" customWidth="1"/>
    <col min="15878" max="15878" width="19.28515625" customWidth="1"/>
    <col min="15879" max="15879" width="21" customWidth="1"/>
    <col min="15880" max="15880" width="0" hidden="1" customWidth="1"/>
    <col min="16129" max="16129" width="40.7109375" customWidth="1"/>
    <col min="16130" max="16130" width="22.28515625" customWidth="1"/>
    <col min="16131" max="16131" width="18.85546875" customWidth="1"/>
    <col min="16132" max="16132" width="0" hidden="1" customWidth="1"/>
    <col min="16133" max="16133" width="12.42578125" customWidth="1"/>
    <col min="16134" max="16134" width="19.28515625" customWidth="1"/>
    <col min="16135" max="16135" width="21" customWidth="1"/>
    <col min="16136" max="16136" width="0" hidden="1" customWidth="1"/>
  </cols>
  <sheetData>
    <row r="1" spans="1:8" ht="15.75" x14ac:dyDescent="0.25">
      <c r="A1" s="42" t="s">
        <v>97</v>
      </c>
      <c r="B1" s="3"/>
      <c r="C1" s="4"/>
      <c r="D1" s="5"/>
    </row>
    <row r="3" spans="1:8" ht="15.75" x14ac:dyDescent="0.25">
      <c r="A3" s="5" t="s">
        <v>80</v>
      </c>
      <c r="B3" s="37"/>
    </row>
    <row r="4" spans="1:8" x14ac:dyDescent="0.2">
      <c r="A4" s="2"/>
    </row>
    <row r="6" spans="1:8" ht="17.100000000000001" customHeight="1" thickBot="1" x14ac:dyDescent="0.25">
      <c r="B6" s="43" t="s">
        <v>1</v>
      </c>
      <c r="C6" s="44"/>
      <c r="F6" s="43" t="s">
        <v>33</v>
      </c>
      <c r="G6" s="44"/>
    </row>
    <row r="7" spans="1:8" ht="17.100000000000001" customHeight="1" thickBot="1" x14ac:dyDescent="0.25">
      <c r="A7" s="14" t="s">
        <v>2</v>
      </c>
      <c r="B7" s="183" t="s">
        <v>89</v>
      </c>
      <c r="C7" s="46" t="s">
        <v>98</v>
      </c>
      <c r="D7" s="47" t="s">
        <v>3</v>
      </c>
      <c r="F7" s="183" t="s">
        <v>89</v>
      </c>
      <c r="G7" s="46" t="s">
        <v>98</v>
      </c>
      <c r="H7" s="47" t="s">
        <v>3</v>
      </c>
    </row>
    <row r="8" spans="1:8" ht="17.100000000000001" customHeight="1" thickBot="1" x14ac:dyDescent="0.25">
      <c r="B8" s="8" t="s">
        <v>4</v>
      </c>
      <c r="C8" s="8" t="s">
        <v>4</v>
      </c>
      <c r="F8" s="8" t="s">
        <v>4</v>
      </c>
      <c r="G8" s="8" t="s">
        <v>4</v>
      </c>
    </row>
    <row r="9" spans="1:8" ht="17.100000000000001" customHeight="1" thickBot="1" x14ac:dyDescent="0.25">
      <c r="A9" s="48" t="s">
        <v>5</v>
      </c>
      <c r="B9" s="166">
        <f>SUM(B10:B13)</f>
        <v>858400</v>
      </c>
      <c r="C9" s="50">
        <f>SUM(C10:C13)</f>
        <v>903040</v>
      </c>
      <c r="D9" s="29">
        <f>SUM(C9/B9)</f>
        <v>1.0520037278657968</v>
      </c>
      <c r="F9" s="172">
        <f>SUM(F10:F11)</f>
        <v>3000</v>
      </c>
      <c r="G9" s="50">
        <f>SUM(G10:G11)</f>
        <v>3000</v>
      </c>
      <c r="H9" s="29">
        <f>G9/F9*100</f>
        <v>100</v>
      </c>
    </row>
    <row r="10" spans="1:8" ht="17.100000000000001" customHeight="1" x14ac:dyDescent="0.2">
      <c r="A10" s="52" t="s">
        <v>39</v>
      </c>
      <c r="B10" s="32">
        <v>100000</v>
      </c>
      <c r="C10" s="53">
        <v>100000</v>
      </c>
      <c r="D10" s="40">
        <f>C10/B10*100</f>
        <v>100</v>
      </c>
      <c r="F10" s="173">
        <v>3000</v>
      </c>
      <c r="G10" s="53">
        <v>3000</v>
      </c>
      <c r="H10" s="40">
        <f>G10/F10*100</f>
        <v>100</v>
      </c>
    </row>
    <row r="11" spans="1:8" ht="17.100000000000001" customHeight="1" x14ac:dyDescent="0.2">
      <c r="A11" s="52" t="s">
        <v>6</v>
      </c>
      <c r="B11" s="32">
        <v>22000</v>
      </c>
      <c r="C11" s="53">
        <v>25000</v>
      </c>
      <c r="D11" s="40"/>
      <c r="F11" s="173"/>
      <c r="G11" s="53"/>
      <c r="H11" s="40"/>
    </row>
    <row r="12" spans="1:8" ht="17.100000000000001" customHeight="1" x14ac:dyDescent="0.2">
      <c r="A12" s="52" t="s">
        <v>58</v>
      </c>
      <c r="B12" s="32">
        <f>'rozpis položek'!B17*1.2</f>
        <v>416400</v>
      </c>
      <c r="C12" s="53">
        <f>B12*1.1</f>
        <v>458040.00000000006</v>
      </c>
      <c r="D12" s="40"/>
      <c r="F12" s="173"/>
      <c r="G12" s="53"/>
      <c r="H12" s="40"/>
    </row>
    <row r="13" spans="1:8" ht="17.100000000000001" customHeight="1" x14ac:dyDescent="0.2">
      <c r="A13" s="52" t="s">
        <v>7</v>
      </c>
      <c r="B13" s="32">
        <v>320000</v>
      </c>
      <c r="C13" s="53">
        <v>320000</v>
      </c>
      <c r="D13" s="40"/>
      <c r="F13" s="173"/>
      <c r="G13" s="53"/>
      <c r="H13" s="40"/>
    </row>
    <row r="14" spans="1:8" s="14" customFormat="1" ht="17.100000000000001" customHeight="1" thickBot="1" x14ac:dyDescent="0.25">
      <c r="A14" s="55" t="s">
        <v>8</v>
      </c>
      <c r="B14" s="10">
        <f>SUM(B15:B17)</f>
        <v>640480</v>
      </c>
      <c r="C14" s="56">
        <f>SUM(C15:C17)</f>
        <v>724064</v>
      </c>
      <c r="F14" s="174">
        <f>SUM(F15:F17)</f>
        <v>1300</v>
      </c>
      <c r="G14" s="58">
        <f>SUM(G15:G17)</f>
        <v>1300</v>
      </c>
    </row>
    <row r="15" spans="1:8" s="14" customFormat="1" ht="17.100000000000001" customHeight="1" x14ac:dyDescent="0.2">
      <c r="A15" s="59" t="s">
        <v>9</v>
      </c>
      <c r="B15" s="30">
        <f>'rozpis položek'!B20*1.07</f>
        <v>342400</v>
      </c>
      <c r="C15" s="60">
        <f>B15*1.07</f>
        <v>366368</v>
      </c>
      <c r="F15" s="175">
        <v>1200</v>
      </c>
      <c r="G15" s="60">
        <v>1200</v>
      </c>
    </row>
    <row r="16" spans="1:8" s="14" customFormat="1" ht="17.100000000000001" customHeight="1" x14ac:dyDescent="0.2">
      <c r="A16" s="52" t="s">
        <v>10</v>
      </c>
      <c r="B16" s="30">
        <f>'rozpis položek'!B21*1.2</f>
        <v>38880</v>
      </c>
      <c r="C16" s="60">
        <f>B16*1.2</f>
        <v>46656</v>
      </c>
      <c r="F16" s="173">
        <v>100</v>
      </c>
      <c r="G16" s="53">
        <v>100</v>
      </c>
    </row>
    <row r="17" spans="1:8" ht="17.100000000000001" customHeight="1" x14ac:dyDescent="0.2">
      <c r="A17" s="52" t="s">
        <v>11</v>
      </c>
      <c r="B17" s="30">
        <f>'rozpis položek'!B22*1.2</f>
        <v>259200</v>
      </c>
      <c r="C17" s="60">
        <f>B17*1.2</f>
        <v>311040</v>
      </c>
      <c r="D17" s="29">
        <f>C14/B14*100</f>
        <v>113.05021234074444</v>
      </c>
      <c r="F17" s="173"/>
      <c r="G17" s="53"/>
      <c r="H17" s="29">
        <f>G14/F14*100</f>
        <v>100</v>
      </c>
    </row>
    <row r="18" spans="1:8" ht="17.100000000000001" customHeight="1" thickBot="1" x14ac:dyDescent="0.25">
      <c r="A18" s="62" t="s">
        <v>12</v>
      </c>
      <c r="B18" s="10">
        <f>SUM(B19:B22)</f>
        <v>610000</v>
      </c>
      <c r="C18" s="56">
        <f>C19+C20+C21+C22</f>
        <v>625000</v>
      </c>
      <c r="D18" s="40" t="e">
        <f>#REF!/#REF!*100</f>
        <v>#REF!</v>
      </c>
      <c r="F18" s="176">
        <f>SUM(F19:F22)</f>
        <v>3000</v>
      </c>
      <c r="G18" s="56">
        <f>SUM(G19:G22)</f>
        <v>3000</v>
      </c>
      <c r="H18" s="40" t="e">
        <f>#REF!/#REF!*100</f>
        <v>#REF!</v>
      </c>
    </row>
    <row r="19" spans="1:8" ht="17.100000000000001" customHeight="1" x14ac:dyDescent="0.2">
      <c r="A19" s="59" t="s">
        <v>81</v>
      </c>
      <c r="B19" s="30">
        <v>80000</v>
      </c>
      <c r="C19" s="60">
        <v>80000</v>
      </c>
      <c r="D19" s="40" t="e">
        <f>#REF!/#REF!*100</f>
        <v>#REF!</v>
      </c>
      <c r="F19" s="177"/>
      <c r="G19" s="60"/>
      <c r="H19" s="40" t="e">
        <f>#REF!/#REF!*100</f>
        <v>#REF!</v>
      </c>
    </row>
    <row r="20" spans="1:8" ht="17.100000000000001" customHeight="1" x14ac:dyDescent="0.2">
      <c r="A20" s="59" t="s">
        <v>14</v>
      </c>
      <c r="B20" s="30">
        <v>3000</v>
      </c>
      <c r="C20" s="60">
        <f>'rozpis položek'!B27</f>
        <v>3000</v>
      </c>
      <c r="D20" s="40"/>
      <c r="F20" s="177"/>
      <c r="G20" s="60"/>
      <c r="H20" s="40"/>
    </row>
    <row r="21" spans="1:8" ht="17.100000000000001" customHeight="1" x14ac:dyDescent="0.2">
      <c r="A21" s="59" t="s">
        <v>15</v>
      </c>
      <c r="B21" s="30">
        <v>7000</v>
      </c>
      <c r="C21" s="60">
        <f>'rozpis položek'!B28</f>
        <v>7000</v>
      </c>
      <c r="D21" s="40"/>
      <c r="F21" s="177"/>
      <c r="G21" s="60"/>
      <c r="H21" s="40"/>
    </row>
    <row r="22" spans="1:8" ht="17.100000000000001" customHeight="1" x14ac:dyDescent="0.2">
      <c r="A22" s="59" t="s">
        <v>16</v>
      </c>
      <c r="B22" s="30">
        <v>520000</v>
      </c>
      <c r="C22" s="60">
        <v>535000</v>
      </c>
      <c r="D22" s="40">
        <f>C17/B17*100</f>
        <v>120</v>
      </c>
      <c r="F22" s="178">
        <v>3000</v>
      </c>
      <c r="G22" s="66">
        <v>3000</v>
      </c>
      <c r="H22" s="40" t="e">
        <f>G17/F17*100</f>
        <v>#DIV/0!</v>
      </c>
    </row>
    <row r="23" spans="1:8" ht="17.100000000000001" customHeight="1" thickBot="1" x14ac:dyDescent="0.25">
      <c r="A23" s="122" t="s">
        <v>17</v>
      </c>
      <c r="B23" s="167">
        <f>SUM(B24:B29)</f>
        <v>11068160</v>
      </c>
      <c r="C23" s="123">
        <f>SUM(C24:C29)</f>
        <v>11474259.200000001</v>
      </c>
      <c r="F23" s="174">
        <f>SUM(F24:F29)</f>
        <v>0</v>
      </c>
      <c r="G23" s="58">
        <f>SUM(G24:G29)</f>
        <v>0</v>
      </c>
    </row>
    <row r="24" spans="1:8" ht="17.100000000000001" customHeight="1" x14ac:dyDescent="0.2">
      <c r="A24" s="147" t="s">
        <v>82</v>
      </c>
      <c r="B24" s="168">
        <v>360000</v>
      </c>
      <c r="C24" s="149">
        <v>360000</v>
      </c>
      <c r="D24" s="18"/>
      <c r="F24" s="177"/>
      <c r="G24" s="68"/>
      <c r="H24" s="18"/>
    </row>
    <row r="25" spans="1:8" ht="17.100000000000001" customHeight="1" x14ac:dyDescent="0.2">
      <c r="A25" s="59" t="s">
        <v>18</v>
      </c>
      <c r="B25" s="30">
        <v>190000</v>
      </c>
      <c r="C25" s="68">
        <v>190000</v>
      </c>
      <c r="D25" s="18"/>
      <c r="F25" s="175"/>
      <c r="G25" s="60"/>
      <c r="H25" s="18"/>
    </row>
    <row r="26" spans="1:8" ht="17.100000000000001" customHeight="1" x14ac:dyDescent="0.2">
      <c r="A26" s="59" t="s">
        <v>19</v>
      </c>
      <c r="B26" s="30">
        <f>9762000*1.04</f>
        <v>10152480</v>
      </c>
      <c r="C26" s="68">
        <f>B26*1.04</f>
        <v>10558579.200000001</v>
      </c>
      <c r="D26" s="18"/>
      <c r="F26" s="175"/>
      <c r="G26" s="60"/>
      <c r="H26" s="18"/>
    </row>
    <row r="27" spans="1:8" ht="17.100000000000001" customHeight="1" x14ac:dyDescent="0.2">
      <c r="A27" s="52" t="s">
        <v>83</v>
      </c>
      <c r="B27" s="32">
        <v>230000</v>
      </c>
      <c r="C27" s="68">
        <v>230000</v>
      </c>
      <c r="D27" s="18"/>
      <c r="F27" s="173"/>
      <c r="G27" s="53"/>
      <c r="H27" s="18"/>
    </row>
    <row r="28" spans="1:8" ht="17.100000000000001" customHeight="1" x14ac:dyDescent="0.2">
      <c r="A28" s="52" t="s">
        <v>20</v>
      </c>
      <c r="B28" s="169">
        <f>B24*0.338</f>
        <v>121680.00000000001</v>
      </c>
      <c r="C28" s="84">
        <f>C24*0.338</f>
        <v>121680.00000000001</v>
      </c>
      <c r="D28" s="18"/>
      <c r="F28" s="179"/>
      <c r="G28" s="53"/>
      <c r="H28" s="18"/>
    </row>
    <row r="29" spans="1:8" ht="17.100000000000001" customHeight="1" x14ac:dyDescent="0.2">
      <c r="A29" s="52" t="s">
        <v>84</v>
      </c>
      <c r="B29" s="32">
        <v>14000</v>
      </c>
      <c r="C29" s="53">
        <v>14000</v>
      </c>
      <c r="D29" s="29">
        <f>C23/B23*100</f>
        <v>103.66907598010873</v>
      </c>
      <c r="F29" s="173"/>
      <c r="G29" s="53"/>
      <c r="H29" s="29" t="e">
        <f>G23/F23*100</f>
        <v>#DIV/0!</v>
      </c>
    </row>
    <row r="30" spans="1:8" ht="17.100000000000001" customHeight="1" thickBot="1" x14ac:dyDescent="0.25">
      <c r="A30" s="150" t="s">
        <v>21</v>
      </c>
      <c r="B30" s="170">
        <f>SUM(B31:B34)</f>
        <v>146408</v>
      </c>
      <c r="C30" s="152">
        <f>SUM(C31:C34)</f>
        <v>146408</v>
      </c>
      <c r="D30" s="27">
        <f>C24/B24*100</f>
        <v>100</v>
      </c>
      <c r="F30" s="176">
        <f>F32+F34</f>
        <v>0</v>
      </c>
      <c r="G30" s="56">
        <f>G32+G34</f>
        <v>0</v>
      </c>
      <c r="H30" s="27" t="e">
        <f>G24/F24*100</f>
        <v>#DIV/0!</v>
      </c>
    </row>
    <row r="31" spans="1:8" ht="17.100000000000001" customHeight="1" thickBot="1" x14ac:dyDescent="0.25">
      <c r="A31" s="198" t="s">
        <v>22</v>
      </c>
      <c r="B31" s="199">
        <v>0</v>
      </c>
      <c r="C31" s="200">
        <f>'rozpis položek'!B53</f>
        <v>0</v>
      </c>
      <c r="D31" s="27"/>
      <c r="F31" s="176"/>
      <c r="G31" s="56"/>
      <c r="H31" s="27"/>
    </row>
    <row r="32" spans="1:8" ht="17.100000000000001" customHeight="1" x14ac:dyDescent="0.2">
      <c r="A32" s="88" t="s">
        <v>91</v>
      </c>
      <c r="B32" s="35">
        <v>82020</v>
      </c>
      <c r="C32" s="90">
        <v>82020</v>
      </c>
      <c r="D32" s="38">
        <f>C29/B29*100</f>
        <v>100</v>
      </c>
      <c r="F32" s="177"/>
      <c r="G32" s="68"/>
      <c r="H32" s="38" t="e">
        <f>G29/F29*100</f>
        <v>#DIV/0!</v>
      </c>
    </row>
    <row r="33" spans="1:8" ht="17.100000000000001" customHeight="1" x14ac:dyDescent="0.2">
      <c r="A33" s="67" t="s">
        <v>92</v>
      </c>
      <c r="B33" s="34">
        <v>14388</v>
      </c>
      <c r="C33" s="68">
        <v>14388</v>
      </c>
      <c r="D33" s="38"/>
      <c r="F33" s="177"/>
      <c r="G33" s="68"/>
      <c r="H33" s="38"/>
    </row>
    <row r="34" spans="1:8" ht="17.100000000000001" customHeight="1" thickBot="1" x14ac:dyDescent="0.25">
      <c r="A34" s="67" t="s">
        <v>23</v>
      </c>
      <c r="B34" s="34">
        <v>50000</v>
      </c>
      <c r="C34" s="68">
        <v>50000</v>
      </c>
      <c r="D34" s="29">
        <f>C30/B30*100</f>
        <v>100</v>
      </c>
      <c r="F34" s="180"/>
      <c r="G34" s="71"/>
      <c r="H34" s="29" t="e">
        <f>G30/F30*100</f>
        <v>#DIV/0!</v>
      </c>
    </row>
    <row r="35" spans="1:8" ht="24.95" customHeight="1" thickBot="1" x14ac:dyDescent="0.3">
      <c r="A35" s="72" t="s">
        <v>24</v>
      </c>
      <c r="B35" s="171">
        <f>B9+B14+B18+B23+B30</f>
        <v>13323448</v>
      </c>
      <c r="C35" s="74">
        <f>C9+C14+C18+C23+C30</f>
        <v>13872771.200000001</v>
      </c>
      <c r="F35" s="181">
        <f>F9+F14+F18+F23+F30</f>
        <v>7300</v>
      </c>
      <c r="G35" s="76">
        <f>G9+G14+G18+G23+G30</f>
        <v>7300</v>
      </c>
    </row>
    <row r="36" spans="1:8" ht="13.5" thickBot="1" x14ac:dyDescent="0.25">
      <c r="B36" s="19"/>
      <c r="D36" s="17">
        <f>C32/B32*100</f>
        <v>100</v>
      </c>
      <c r="F36" s="31"/>
      <c r="H36" s="17" t="e">
        <f>G32/F32*100</f>
        <v>#DIV/0!</v>
      </c>
    </row>
    <row r="37" spans="1:8" ht="17.100000000000001" customHeight="1" thickBot="1" x14ac:dyDescent="0.25">
      <c r="A37" s="14" t="s">
        <v>25</v>
      </c>
      <c r="B37" s="183" t="s">
        <v>86</v>
      </c>
      <c r="C37" s="46" t="s">
        <v>89</v>
      </c>
      <c r="D37" s="38">
        <f>C34/B34*100</f>
        <v>100</v>
      </c>
      <c r="F37" s="182" t="s">
        <v>86</v>
      </c>
      <c r="G37" s="78" t="s">
        <v>89</v>
      </c>
      <c r="H37" s="38" t="e">
        <f>G34/F34*100</f>
        <v>#DIV/0!</v>
      </c>
    </row>
    <row r="38" spans="1:8" ht="17.100000000000001" customHeight="1" thickBot="1" x14ac:dyDescent="0.25">
      <c r="B38" s="19"/>
      <c r="D38" s="18"/>
      <c r="F38" s="19"/>
      <c r="H38" s="18"/>
    </row>
    <row r="39" spans="1:8" ht="17.100000000000001" customHeight="1" thickBot="1" x14ac:dyDescent="0.25">
      <c r="A39" s="79" t="s">
        <v>26</v>
      </c>
      <c r="B39" s="153">
        <f>B13</f>
        <v>320000</v>
      </c>
      <c r="C39" s="154">
        <f>C13</f>
        <v>320000</v>
      </c>
      <c r="D39" s="155">
        <f>C35/B35*100</f>
        <v>104.12298077794877</v>
      </c>
      <c r="E39" s="25"/>
      <c r="F39" s="156"/>
      <c r="G39" s="81"/>
      <c r="H39" s="21">
        <f>G35/F35*100</f>
        <v>100</v>
      </c>
    </row>
    <row r="40" spans="1:8" ht="17.100000000000001" customHeight="1" thickBot="1" x14ac:dyDescent="0.25">
      <c r="A40" s="83" t="s">
        <v>27</v>
      </c>
      <c r="B40" s="33">
        <v>51000</v>
      </c>
      <c r="C40" s="157">
        <v>51000</v>
      </c>
      <c r="D40" s="155"/>
      <c r="E40" s="25"/>
      <c r="F40" s="158"/>
      <c r="G40" s="84"/>
      <c r="H40" s="21"/>
    </row>
    <row r="41" spans="1:8" ht="17.100000000000001" customHeight="1" thickBot="1" x14ac:dyDescent="0.25">
      <c r="A41" s="83" t="s">
        <v>28</v>
      </c>
      <c r="B41" s="33"/>
      <c r="C41" s="157"/>
      <c r="D41" s="155"/>
      <c r="E41" s="25"/>
      <c r="F41" s="158">
        <v>14500</v>
      </c>
      <c r="G41" s="84">
        <v>14500</v>
      </c>
      <c r="H41" s="21"/>
    </row>
    <row r="42" spans="1:8" ht="17.100000000000001" customHeight="1" x14ac:dyDescent="0.2">
      <c r="A42" s="83" t="s">
        <v>34</v>
      </c>
      <c r="B42" s="33"/>
      <c r="C42" s="157"/>
      <c r="D42" s="159"/>
      <c r="E42" s="25"/>
      <c r="F42" s="158"/>
      <c r="G42" s="84"/>
      <c r="H42" s="18"/>
    </row>
    <row r="43" spans="1:8" ht="17.100000000000001" customHeight="1" x14ac:dyDescent="0.2">
      <c r="A43" s="83" t="s">
        <v>35</v>
      </c>
      <c r="B43" s="33"/>
      <c r="C43" s="157"/>
      <c r="D43" s="160" t="s">
        <v>3</v>
      </c>
      <c r="E43" s="25"/>
      <c r="F43" s="158"/>
      <c r="G43" s="84"/>
      <c r="H43" s="28" t="s">
        <v>3</v>
      </c>
    </row>
    <row r="44" spans="1:8" ht="17.100000000000001" customHeight="1" x14ac:dyDescent="0.2">
      <c r="A44" s="83"/>
      <c r="B44" s="33"/>
      <c r="C44" s="157"/>
      <c r="D44" s="160"/>
      <c r="E44" s="25"/>
      <c r="F44" s="158"/>
      <c r="G44" s="84"/>
      <c r="H44" s="28"/>
    </row>
    <row r="45" spans="1:8" ht="17.100000000000001" customHeight="1" x14ac:dyDescent="0.2">
      <c r="A45" s="83" t="s">
        <v>29</v>
      </c>
      <c r="B45" s="33">
        <f>B26</f>
        <v>10152480</v>
      </c>
      <c r="C45" s="161">
        <f>C26</f>
        <v>10558579.200000001</v>
      </c>
      <c r="D45" s="160"/>
      <c r="E45" s="25"/>
      <c r="F45" s="158"/>
      <c r="G45" s="84"/>
      <c r="H45" s="28"/>
    </row>
    <row r="46" spans="1:8" ht="17.100000000000001" customHeight="1" x14ac:dyDescent="0.2">
      <c r="A46" s="83" t="s">
        <v>85</v>
      </c>
      <c r="B46" s="33">
        <f>B27</f>
        <v>230000</v>
      </c>
      <c r="C46" s="157">
        <f>C27</f>
        <v>230000</v>
      </c>
      <c r="D46" s="162" t="e">
        <f>C42/B42*100</f>
        <v>#DIV/0!</v>
      </c>
      <c r="E46" s="25"/>
      <c r="F46" s="163"/>
      <c r="G46" s="84"/>
      <c r="H46" s="29" t="e">
        <f>G42/F42*100</f>
        <v>#DIV/0!</v>
      </c>
    </row>
    <row r="47" spans="1:8" ht="17.100000000000001" customHeight="1" x14ac:dyDescent="0.2">
      <c r="A47" s="83" t="s">
        <v>96</v>
      </c>
      <c r="B47" s="33">
        <f>B33</f>
        <v>14388</v>
      </c>
      <c r="C47" s="157">
        <f>C33</f>
        <v>14388</v>
      </c>
      <c r="D47" s="164"/>
      <c r="E47" s="25"/>
      <c r="F47" s="163"/>
      <c r="G47" s="84"/>
      <c r="H47" s="40"/>
    </row>
    <row r="48" spans="1:8" ht="17.100000000000001" customHeight="1" thickBot="1" x14ac:dyDescent="0.25">
      <c r="A48" s="195" t="s">
        <v>30</v>
      </c>
      <c r="B48" s="196">
        <f>F52</f>
        <v>7200</v>
      </c>
      <c r="C48" s="197">
        <f>G52</f>
        <v>7200</v>
      </c>
      <c r="D48" s="164" t="e">
        <f>C43/B43*100</f>
        <v>#DIV/0!</v>
      </c>
      <c r="E48" s="25"/>
      <c r="F48" s="163"/>
      <c r="G48" s="84"/>
      <c r="H48" s="40"/>
    </row>
    <row r="49" spans="1:9" s="91" customFormat="1" ht="24.95" customHeight="1" thickBot="1" x14ac:dyDescent="0.3">
      <c r="A49" s="191" t="s">
        <v>41</v>
      </c>
      <c r="B49" s="194">
        <f>B35-SUM(B39:B48)</f>
        <v>2548380</v>
      </c>
      <c r="C49" s="193">
        <f>C35-SUM(C39:C48)</f>
        <v>2691604</v>
      </c>
      <c r="D49" s="143"/>
      <c r="E49" s="144"/>
      <c r="F49" s="93"/>
      <c r="G49" s="94"/>
      <c r="H49" s="92"/>
    </row>
    <row r="50" spans="1:9" s="91" customFormat="1" ht="24.95" customHeight="1" thickBot="1" x14ac:dyDescent="0.3">
      <c r="A50" s="95" t="s">
        <v>31</v>
      </c>
      <c r="B50" s="165">
        <f>SUM(B39:B49)</f>
        <v>13323448</v>
      </c>
      <c r="C50" s="97">
        <f>SUM(C39:C49)</f>
        <v>13872771.200000001</v>
      </c>
      <c r="D50" s="98">
        <f>C46/B46*100</f>
        <v>100</v>
      </c>
      <c r="F50" s="99">
        <f>SUM(F39:F48)</f>
        <v>14500</v>
      </c>
      <c r="G50" s="100">
        <f>SUM(G39:G48)</f>
        <v>14500</v>
      </c>
      <c r="H50" s="101" t="e">
        <f>G43/F43*100</f>
        <v>#DIV/0!</v>
      </c>
    </row>
    <row r="51" spans="1:9" ht="13.5" thickBot="1" x14ac:dyDescent="0.25">
      <c r="B51" s="2"/>
      <c r="D51" s="11">
        <f>C46/B46*100</f>
        <v>100</v>
      </c>
      <c r="F51" s="2"/>
      <c r="H51" s="11" t="e">
        <f>G46/F46*100</f>
        <v>#DIV/0!</v>
      </c>
    </row>
    <row r="52" spans="1:9" ht="16.5" thickBot="1" x14ac:dyDescent="0.3">
      <c r="A52" s="102"/>
      <c r="B52" s="103"/>
      <c r="C52" s="104"/>
      <c r="D52" s="41"/>
      <c r="F52" s="36">
        <f>F50-F35</f>
        <v>7200</v>
      </c>
      <c r="G52" s="105">
        <f>SUM(G50-G35)</f>
        <v>7200</v>
      </c>
      <c r="H52" s="23"/>
      <c r="I52" s="2" t="s">
        <v>36</v>
      </c>
    </row>
    <row r="53" spans="1:9" x14ac:dyDescent="0.2">
      <c r="B53" s="2"/>
      <c r="D53" s="22"/>
      <c r="F53" s="2"/>
      <c r="H53" s="22"/>
      <c r="I53" s="2" t="s">
        <v>32</v>
      </c>
    </row>
    <row r="54" spans="1:9" x14ac:dyDescent="0.2">
      <c r="B54" s="2"/>
      <c r="D54" s="39"/>
      <c r="F54" s="2"/>
      <c r="H54" s="39"/>
      <c r="I54" s="2"/>
    </row>
    <row r="55" spans="1:9" x14ac:dyDescent="0.2">
      <c r="A55" s="2"/>
      <c r="C55" s="19"/>
    </row>
    <row r="56" spans="1:9" x14ac:dyDescent="0.2">
      <c r="A56" s="2"/>
    </row>
  </sheetData>
  <sheetProtection selectLockedCells="1" selectUnlockedCells="1"/>
  <pageMargins left="0.78749999999999998" right="0.78749999999999998" top="0.78749999999999998" bottom="0.78749999999999998" header="0.51180555555555551" footer="0.51180555555555551"/>
  <pageSetup paperSize="9" scale="60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návrh</vt:lpstr>
      <vt:lpstr>rozpis položek</vt:lpstr>
      <vt:lpstr>2024 2025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reditel</dc:creator>
  <cp:lastModifiedBy>reditel</cp:lastModifiedBy>
  <cp:lastPrinted>2022-09-26T14:26:11Z</cp:lastPrinted>
  <dcterms:created xsi:type="dcterms:W3CDTF">2018-12-03T06:55:56Z</dcterms:created>
  <dcterms:modified xsi:type="dcterms:W3CDTF">2022-11-08T08:56:39Z</dcterms:modified>
</cp:coreProperties>
</file>